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0" windowWidth="23250" windowHeight="11805"/>
  </bookViews>
  <sheets>
    <sheet name="План реализации" sheetId="1" r:id="rId1"/>
    <sheet name="План реализации (2)" sheetId="2" state="hidden" r:id="rId2"/>
  </sheets>
  <definedNames>
    <definedName name="_xlnm._FilterDatabase" localSheetId="0" hidden="1">'План реализации'!$A$10:$AA$236</definedName>
    <definedName name="_xlnm.Print_Titles" localSheetId="0">'План реализации'!$8:$10</definedName>
    <definedName name="_xlnm.Print_Titles" localSheetId="1">'План реализации (2)'!$3:$5</definedName>
    <definedName name="_xlnm.Print_Area" localSheetId="0">'План реализации'!$A$1:$O$236</definedName>
    <definedName name="_xlnm.Print_Area" localSheetId="1">'План реализации (2)'!$A$1:$V$19</definedName>
  </definedNames>
  <calcPr calcId="144525" iterateDelta="1E-4"/>
</workbook>
</file>

<file path=xl/calcChain.xml><?xml version="1.0" encoding="utf-8"?>
<calcChain xmlns="http://schemas.openxmlformats.org/spreadsheetml/2006/main">
  <c r="L46" i="1" l="1"/>
  <c r="K46" i="1" l="1"/>
  <c r="M46" i="1" s="1"/>
  <c r="L14" i="1" l="1"/>
  <c r="L13" i="1"/>
  <c r="L30" i="1"/>
  <c r="L49" i="1"/>
  <c r="L47" i="1"/>
  <c r="L45" i="1"/>
  <c r="L208" i="1"/>
  <c r="N30" i="1" l="1"/>
  <c r="L202" i="1" l="1"/>
  <c r="L222" i="1"/>
  <c r="L220" i="1" s="1"/>
  <c r="K220" i="1" s="1"/>
  <c r="L223" i="1"/>
  <c r="L211" i="1"/>
  <c r="N222" i="1"/>
  <c r="L218" i="1"/>
  <c r="N216" i="1"/>
  <c r="K222" i="1" l="1"/>
  <c r="K218" i="1"/>
  <c r="M218" i="1" s="1"/>
  <c r="L216" i="1"/>
  <c r="L203" i="1" s="1"/>
  <c r="K208" i="1"/>
  <c r="L204" i="1" l="1"/>
  <c r="L200" i="1" s="1"/>
  <c r="L213" i="1"/>
  <c r="K215" i="1"/>
  <c r="N213" i="1"/>
  <c r="M123" i="1"/>
  <c r="M125" i="1"/>
  <c r="O122" i="1"/>
  <c r="M122" i="1"/>
  <c r="N203" i="1" l="1"/>
  <c r="K211" i="1"/>
  <c r="K207" i="1"/>
  <c r="L140" i="1" l="1"/>
  <c r="N140" i="1"/>
  <c r="K155" i="1"/>
  <c r="K156" i="1"/>
  <c r="N142" i="1"/>
  <c r="L142" i="1"/>
  <c r="K144" i="1"/>
  <c r="M144" i="1" s="1"/>
  <c r="K123" i="1"/>
  <c r="O123" i="1" s="1"/>
  <c r="O144" i="1" l="1"/>
  <c r="N60" i="1" l="1"/>
  <c r="L60" i="1"/>
  <c r="K61" i="1"/>
  <c r="O61" i="1" s="1"/>
  <c r="K55" i="1"/>
  <c r="O55" i="1" s="1"/>
  <c r="K54" i="1"/>
  <c r="O54" i="1" s="1"/>
  <c r="N53" i="1"/>
  <c r="L53" i="1"/>
  <c r="M54" i="1" l="1"/>
  <c r="K60" i="1"/>
  <c r="O60" i="1" s="1"/>
  <c r="M61" i="1"/>
  <c r="K53" i="1"/>
  <c r="O53" i="1" s="1"/>
  <c r="M55" i="1"/>
  <c r="L7" i="2"/>
  <c r="L8" i="2"/>
  <c r="L9" i="2"/>
  <c r="L10" i="2"/>
  <c r="L11" i="2"/>
  <c r="L12" i="2"/>
  <c r="L13" i="2"/>
  <c r="L14" i="2"/>
  <c r="L15" i="2"/>
  <c r="L16" i="2"/>
  <c r="L6" i="2"/>
  <c r="P7" i="2"/>
  <c r="P8" i="2"/>
  <c r="P10" i="2"/>
  <c r="P11" i="2"/>
  <c r="P13" i="2"/>
  <c r="P15" i="2"/>
  <c r="P16" i="2"/>
  <c r="N7" i="2"/>
  <c r="N8" i="2"/>
  <c r="N10" i="2"/>
  <c r="N11" i="2"/>
  <c r="N13" i="2"/>
  <c r="N15" i="2"/>
  <c r="V7" i="2"/>
  <c r="V8" i="2"/>
  <c r="V10" i="2"/>
  <c r="V11" i="2"/>
  <c r="V13" i="2"/>
  <c r="V14" i="2"/>
  <c r="V15" i="2"/>
  <c r="T7" i="2"/>
  <c r="T8" i="2"/>
  <c r="T10" i="2"/>
  <c r="T11" i="2"/>
  <c r="T13" i="2"/>
  <c r="T14" i="2"/>
  <c r="T15" i="2"/>
  <c r="K19" i="2"/>
  <c r="K18" i="2"/>
  <c r="K17" i="2"/>
  <c r="N17" i="2" s="1"/>
  <c r="O16" i="2"/>
  <c r="M16" i="2"/>
  <c r="T16" i="2" s="1"/>
  <c r="K15" i="2"/>
  <c r="O14" i="2"/>
  <c r="M14" i="2"/>
  <c r="K14" i="2" s="1"/>
  <c r="R14" i="2" s="1"/>
  <c r="K13" i="2"/>
  <c r="O12" i="2"/>
  <c r="N12" i="2" s="1"/>
  <c r="M12" i="2"/>
  <c r="K11" i="2"/>
  <c r="K10" i="2"/>
  <c r="O9" i="2"/>
  <c r="V9" i="2" s="1"/>
  <c r="M9" i="2"/>
  <c r="K8" i="2"/>
  <c r="K7" i="2"/>
  <c r="O6" i="2"/>
  <c r="P6" i="2" s="1"/>
  <c r="M6" i="2"/>
  <c r="M60" i="1" l="1"/>
  <c r="M53" i="1"/>
  <c r="N6" i="2"/>
  <c r="N9" i="2"/>
  <c r="V6" i="2"/>
  <c r="N16" i="2"/>
  <c r="T6" i="2"/>
  <c r="T9" i="2"/>
  <c r="V16" i="2"/>
  <c r="V12" i="2"/>
  <c r="P14" i="2"/>
  <c r="K6" i="2"/>
  <c r="R6" i="2" s="1"/>
  <c r="K9" i="2"/>
  <c r="R9" i="2" s="1"/>
  <c r="K12" i="2"/>
  <c r="R12" i="2" s="1"/>
  <c r="T12" i="2"/>
  <c r="N14" i="2"/>
  <c r="P9" i="2"/>
  <c r="P12" i="2"/>
  <c r="K16" i="2"/>
  <c r="P17" i="2"/>
  <c r="P19" i="2"/>
  <c r="N19" i="2"/>
  <c r="P18" i="2"/>
  <c r="N18" i="2"/>
  <c r="N43" i="1"/>
  <c r="L43" i="1"/>
  <c r="L29" i="1" s="1"/>
  <c r="L28" i="1" s="1"/>
  <c r="K76" i="1"/>
  <c r="N75" i="1" l="1"/>
  <c r="L75" i="1"/>
  <c r="K75" i="1" l="1"/>
  <c r="K194" i="1"/>
  <c r="O194" i="1" s="1"/>
  <c r="K193" i="1"/>
  <c r="M193" i="1" s="1"/>
  <c r="K192" i="1"/>
  <c r="M192" i="1" s="1"/>
  <c r="K191" i="1"/>
  <c r="O191" i="1" s="1"/>
  <c r="K190" i="1"/>
  <c r="O190" i="1" s="1"/>
  <c r="K189" i="1"/>
  <c r="M189" i="1" s="1"/>
  <c r="K188" i="1"/>
  <c r="M188" i="1" s="1"/>
  <c r="K187" i="1"/>
  <c r="O187" i="1" s="1"/>
  <c r="K186" i="1"/>
  <c r="O186" i="1" s="1"/>
  <c r="K185" i="1"/>
  <c r="M185" i="1" s="1"/>
  <c r="K184" i="1"/>
  <c r="O184" i="1" s="1"/>
  <c r="K183" i="1"/>
  <c r="O183" i="1" s="1"/>
  <c r="K182" i="1"/>
  <c r="O182" i="1" s="1"/>
  <c r="K181" i="1"/>
  <c r="M181" i="1" s="1"/>
  <c r="K180" i="1"/>
  <c r="O180" i="1" s="1"/>
  <c r="K179" i="1"/>
  <c r="O179" i="1" s="1"/>
  <c r="K178" i="1"/>
  <c r="O178" i="1" s="1"/>
  <c r="K177" i="1"/>
  <c r="M177" i="1" s="1"/>
  <c r="K176" i="1"/>
  <c r="M176" i="1" s="1"/>
  <c r="K175" i="1"/>
  <c r="O175" i="1" s="1"/>
  <c r="K174" i="1"/>
  <c r="O174" i="1" s="1"/>
  <c r="K173" i="1"/>
  <c r="M173" i="1" s="1"/>
  <c r="K172" i="1"/>
  <c r="M172" i="1" s="1"/>
  <c r="K171" i="1"/>
  <c r="O171" i="1" s="1"/>
  <c r="K170" i="1"/>
  <c r="M170" i="1" s="1"/>
  <c r="K198" i="1"/>
  <c r="M198" i="1" s="1"/>
  <c r="O172" i="1" l="1"/>
  <c r="O188" i="1"/>
  <c r="O176" i="1"/>
  <c r="O192" i="1"/>
  <c r="O185" i="1"/>
  <c r="O181" i="1"/>
  <c r="M184" i="1"/>
  <c r="O177" i="1"/>
  <c r="M180" i="1"/>
  <c r="O193" i="1"/>
  <c r="O173" i="1"/>
  <c r="O189" i="1"/>
  <c r="M171" i="1"/>
  <c r="M175" i="1"/>
  <c r="M179" i="1"/>
  <c r="M183" i="1"/>
  <c r="M187" i="1"/>
  <c r="M191" i="1"/>
  <c r="M174" i="1"/>
  <c r="M178" i="1"/>
  <c r="M182" i="1"/>
  <c r="M186" i="1"/>
  <c r="M190" i="1"/>
  <c r="M194" i="1"/>
  <c r="O170" i="1"/>
  <c r="O198" i="1"/>
  <c r="K236" i="1"/>
  <c r="K235" i="1"/>
  <c r="K234" i="1"/>
  <c r="K233" i="1"/>
  <c r="K232" i="1"/>
  <c r="K231" i="1"/>
  <c r="K229" i="1"/>
  <c r="K228" i="1"/>
  <c r="N227" i="1"/>
  <c r="N23" i="1" s="1"/>
  <c r="L227" i="1"/>
  <c r="L23" i="1" s="1"/>
  <c r="K226" i="1"/>
  <c r="N225" i="1"/>
  <c r="N19" i="1" s="1"/>
  <c r="L225" i="1"/>
  <c r="K224" i="1"/>
  <c r="N223" i="1"/>
  <c r="K223" i="1" s="1"/>
  <c r="K217" i="1"/>
  <c r="K203" i="1"/>
  <c r="K214" i="1"/>
  <c r="K213" i="1"/>
  <c r="K212" i="1"/>
  <c r="K209" i="1"/>
  <c r="K206" i="1"/>
  <c r="N205" i="1"/>
  <c r="N21" i="1" s="1"/>
  <c r="L205" i="1"/>
  <c r="L201" i="1" s="1"/>
  <c r="L199" i="1" s="1"/>
  <c r="N204" i="1"/>
  <c r="N202" i="1"/>
  <c r="K197" i="1"/>
  <c r="O197" i="1" s="1"/>
  <c r="K196" i="1"/>
  <c r="O196" i="1" s="1"/>
  <c r="K195" i="1"/>
  <c r="K169" i="1"/>
  <c r="M169" i="1" s="1"/>
  <c r="K168" i="1"/>
  <c r="O168" i="1" s="1"/>
  <c r="N167" i="1"/>
  <c r="L167" i="1"/>
  <c r="K166" i="1"/>
  <c r="M166" i="1" s="1"/>
  <c r="N165" i="1"/>
  <c r="L165" i="1"/>
  <c r="K164" i="1"/>
  <c r="O164" i="1" s="1"/>
  <c r="N163" i="1"/>
  <c r="L163" i="1"/>
  <c r="K162" i="1"/>
  <c r="M162" i="1" s="1"/>
  <c r="N161" i="1"/>
  <c r="L161" i="1"/>
  <c r="K160" i="1"/>
  <c r="O160" i="1" s="1"/>
  <c r="N159" i="1"/>
  <c r="L159" i="1"/>
  <c r="K158" i="1"/>
  <c r="M158" i="1" s="1"/>
  <c r="N157" i="1"/>
  <c r="L157" i="1"/>
  <c r="O156" i="1"/>
  <c r="O155" i="1"/>
  <c r="K154" i="1"/>
  <c r="N153" i="1"/>
  <c r="L153" i="1"/>
  <c r="K152" i="1"/>
  <c r="N151" i="1"/>
  <c r="L151" i="1"/>
  <c r="K150" i="1"/>
  <c r="N149" i="1"/>
  <c r="L149" i="1"/>
  <c r="K148" i="1"/>
  <c r="K147" i="1"/>
  <c r="O147" i="1" s="1"/>
  <c r="K145" i="1"/>
  <c r="K143" i="1"/>
  <c r="O143" i="1" s="1"/>
  <c r="K141" i="1"/>
  <c r="O141" i="1" s="1"/>
  <c r="K139" i="1"/>
  <c r="O139" i="1" s="1"/>
  <c r="K138" i="1"/>
  <c r="K137" i="1"/>
  <c r="M137" i="1" s="1"/>
  <c r="K136" i="1"/>
  <c r="O136" i="1" s="1"/>
  <c r="K135" i="1"/>
  <c r="O135" i="1" s="1"/>
  <c r="N134" i="1"/>
  <c r="L134" i="1"/>
  <c r="K133" i="1"/>
  <c r="O133" i="1" s="1"/>
  <c r="K132" i="1"/>
  <c r="N131" i="1"/>
  <c r="L131" i="1"/>
  <c r="K130" i="1"/>
  <c r="K129" i="1"/>
  <c r="O129" i="1" s="1"/>
  <c r="K128" i="1"/>
  <c r="M128" i="1" s="1"/>
  <c r="N127" i="1"/>
  <c r="L127" i="1"/>
  <c r="K126" i="1"/>
  <c r="K125" i="1"/>
  <c r="O125" i="1" s="1"/>
  <c r="N124" i="1"/>
  <c r="L124" i="1"/>
  <c r="N121" i="1"/>
  <c r="L121" i="1"/>
  <c r="K119" i="1"/>
  <c r="O119" i="1" s="1"/>
  <c r="K118" i="1"/>
  <c r="N117" i="1"/>
  <c r="N35" i="1" s="1"/>
  <c r="N18" i="1" s="1"/>
  <c r="L117" i="1"/>
  <c r="K116" i="1"/>
  <c r="N115" i="1"/>
  <c r="L115" i="1"/>
  <c r="K114" i="1"/>
  <c r="M114" i="1" s="1"/>
  <c r="N113" i="1"/>
  <c r="L113" i="1"/>
  <c r="K112" i="1"/>
  <c r="O112" i="1" s="1"/>
  <c r="N111" i="1"/>
  <c r="L111" i="1"/>
  <c r="K110" i="1"/>
  <c r="O110" i="1" s="1"/>
  <c r="N109" i="1"/>
  <c r="L109" i="1"/>
  <c r="K108" i="1"/>
  <c r="K107" i="1"/>
  <c r="M107" i="1" s="1"/>
  <c r="N106" i="1"/>
  <c r="L106" i="1"/>
  <c r="K105" i="1"/>
  <c r="O105" i="1" s="1"/>
  <c r="N104" i="1"/>
  <c r="L104" i="1"/>
  <c r="K103" i="1"/>
  <c r="O103" i="1" s="1"/>
  <c r="K102" i="1"/>
  <c r="N101" i="1"/>
  <c r="L101" i="1"/>
  <c r="K100" i="1"/>
  <c r="M100" i="1" s="1"/>
  <c r="N99" i="1"/>
  <c r="L99" i="1"/>
  <c r="K98" i="1"/>
  <c r="O98" i="1" s="1"/>
  <c r="N97" i="1"/>
  <c r="L97" i="1"/>
  <c r="K96" i="1"/>
  <c r="O96" i="1" s="1"/>
  <c r="N95" i="1"/>
  <c r="L95" i="1"/>
  <c r="K94" i="1"/>
  <c r="N93" i="1"/>
  <c r="L93" i="1"/>
  <c r="K92" i="1"/>
  <c r="M92" i="1" s="1"/>
  <c r="N91" i="1"/>
  <c r="L91" i="1"/>
  <c r="K90" i="1"/>
  <c r="O90" i="1" s="1"/>
  <c r="K89" i="1"/>
  <c r="O89" i="1" s="1"/>
  <c r="N88" i="1"/>
  <c r="L88" i="1"/>
  <c r="K86" i="1"/>
  <c r="M86" i="1" s="1"/>
  <c r="K85" i="1"/>
  <c r="O85" i="1" s="1"/>
  <c r="K84" i="1"/>
  <c r="O84" i="1" s="1"/>
  <c r="N83" i="1"/>
  <c r="L83" i="1"/>
  <c r="K82" i="1"/>
  <c r="O82" i="1" s="1"/>
  <c r="K81" i="1"/>
  <c r="M81" i="1" s="1"/>
  <c r="N80" i="1"/>
  <c r="L80" i="1"/>
  <c r="K78" i="1"/>
  <c r="N77" i="1"/>
  <c r="L77" i="1"/>
  <c r="N72" i="1"/>
  <c r="L72" i="1"/>
  <c r="K71" i="1"/>
  <c r="M71" i="1" s="1"/>
  <c r="N70" i="1"/>
  <c r="L70" i="1"/>
  <c r="K69" i="1"/>
  <c r="M69" i="1" s="1"/>
  <c r="N68" i="1"/>
  <c r="L68" i="1"/>
  <c r="K67" i="1"/>
  <c r="M67" i="1" s="1"/>
  <c r="K66" i="1"/>
  <c r="M66" i="1" s="1"/>
  <c r="N65" i="1"/>
  <c r="L65" i="1"/>
  <c r="K64" i="1"/>
  <c r="O64" i="1" s="1"/>
  <c r="K63" i="1"/>
  <c r="O63" i="1" s="1"/>
  <c r="N62" i="1"/>
  <c r="L62" i="1"/>
  <c r="K59" i="1"/>
  <c r="K58" i="1"/>
  <c r="K57" i="1"/>
  <c r="N56" i="1"/>
  <c r="L56" i="1"/>
  <c r="K52" i="1"/>
  <c r="O52" i="1" s="1"/>
  <c r="K51" i="1"/>
  <c r="M51" i="1" s="1"/>
  <c r="N50" i="1"/>
  <c r="L50" i="1"/>
  <c r="K44" i="1"/>
  <c r="K43" i="1"/>
  <c r="O43" i="1" s="1"/>
  <c r="K42" i="1"/>
  <c r="N41" i="1"/>
  <c r="N24" i="1" s="1"/>
  <c r="L41" i="1"/>
  <c r="L24" i="1" s="1"/>
  <c r="K40" i="1"/>
  <c r="N39" i="1"/>
  <c r="L39" i="1"/>
  <c r="L22" i="1" s="1"/>
  <c r="K38" i="1"/>
  <c r="K36" i="1"/>
  <c r="L35" i="1"/>
  <c r="L18" i="1" s="1"/>
  <c r="K34" i="1"/>
  <c r="N27" i="1"/>
  <c r="L27" i="1"/>
  <c r="N26" i="1"/>
  <c r="L26" i="1"/>
  <c r="L12" i="1" s="1"/>
  <c r="L11" i="1" s="1"/>
  <c r="K11" i="1" s="1"/>
  <c r="N25" i="1"/>
  <c r="L25" i="1"/>
  <c r="N22" i="1"/>
  <c r="N17" i="1"/>
  <c r="L17" i="1"/>
  <c r="L48" i="1" l="1"/>
  <c r="L21" i="1"/>
  <c r="L221" i="1"/>
  <c r="L219" i="1" s="1"/>
  <c r="L32" i="1"/>
  <c r="K50" i="1"/>
  <c r="O50" i="1" s="1"/>
  <c r="K22" i="1"/>
  <c r="O22" i="1" s="1"/>
  <c r="K161" i="1"/>
  <c r="M161" i="1" s="1"/>
  <c r="K225" i="1"/>
  <c r="M90" i="1"/>
  <c r="N48" i="1"/>
  <c r="K65" i="1"/>
  <c r="O65" i="1" s="1"/>
  <c r="L120" i="1"/>
  <c r="L37" i="1" s="1"/>
  <c r="L20" i="1" s="1"/>
  <c r="K204" i="1"/>
  <c r="M204" i="1" s="1"/>
  <c r="K216" i="1"/>
  <c r="O216" i="1" s="1"/>
  <c r="N15" i="1"/>
  <c r="N13" i="1" s="1"/>
  <c r="M217" i="1"/>
  <c r="O217" i="1"/>
  <c r="M216" i="1"/>
  <c r="M126" i="1"/>
  <c r="O126" i="1"/>
  <c r="O214" i="1"/>
  <c r="M214" i="1"/>
  <c r="O213" i="1"/>
  <c r="M213" i="1"/>
  <c r="M145" i="1"/>
  <c r="K142" i="1"/>
  <c r="M82" i="1"/>
  <c r="K17" i="1"/>
  <c r="K25" i="1"/>
  <c r="K27" i="1"/>
  <c r="K149" i="1"/>
  <c r="O149" i="1" s="1"/>
  <c r="M147" i="1"/>
  <c r="O137" i="1"/>
  <c r="M64" i="1"/>
  <c r="M85" i="1"/>
  <c r="K91" i="1"/>
  <c r="M91" i="1" s="1"/>
  <c r="K134" i="1"/>
  <c r="O134" i="1" s="1"/>
  <c r="K146" i="1"/>
  <c r="M146" i="1" s="1"/>
  <c r="K151" i="1"/>
  <c r="O151" i="1" s="1"/>
  <c r="M156" i="1"/>
  <c r="M160" i="1"/>
  <c r="O162" i="1"/>
  <c r="M164" i="1"/>
  <c r="M168" i="1"/>
  <c r="K18" i="1"/>
  <c r="O18" i="1" s="1"/>
  <c r="K41" i="1"/>
  <c r="M41" i="1" s="1"/>
  <c r="K95" i="1"/>
  <c r="M95" i="1" s="1"/>
  <c r="K109" i="1"/>
  <c r="K117" i="1"/>
  <c r="O117" i="1" s="1"/>
  <c r="M129" i="1"/>
  <c r="M52" i="1"/>
  <c r="K77" i="1"/>
  <c r="M197" i="1"/>
  <c r="K39" i="1"/>
  <c r="O39" i="1" s="1"/>
  <c r="K68" i="1"/>
  <c r="O68" i="1" s="1"/>
  <c r="M96" i="1"/>
  <c r="M98" i="1"/>
  <c r="K101" i="1"/>
  <c r="M101" i="1" s="1"/>
  <c r="K104" i="1"/>
  <c r="M104" i="1" s="1"/>
  <c r="K106" i="1"/>
  <c r="M106" i="1" s="1"/>
  <c r="M110" i="1"/>
  <c r="M112" i="1"/>
  <c r="K115" i="1"/>
  <c r="M115" i="1" s="1"/>
  <c r="K124" i="1"/>
  <c r="M136" i="1"/>
  <c r="M143" i="1"/>
  <c r="K157" i="1"/>
  <c r="M157" i="1" s="1"/>
  <c r="K165" i="1"/>
  <c r="M165" i="1" s="1"/>
  <c r="N221" i="1"/>
  <c r="N219" i="1" s="1"/>
  <c r="O67" i="1"/>
  <c r="M105" i="1"/>
  <c r="K21" i="1"/>
  <c r="K23" i="1"/>
  <c r="K80" i="1"/>
  <c r="O80" i="1" s="1"/>
  <c r="K88" i="1"/>
  <c r="N120" i="1"/>
  <c r="K127" i="1"/>
  <c r="M127" i="1" s="1"/>
  <c r="K140" i="1"/>
  <c r="O140" i="1" s="1"/>
  <c r="M65" i="1"/>
  <c r="O66" i="1"/>
  <c r="L79" i="1"/>
  <c r="L33" i="1" s="1"/>
  <c r="L16" i="1" s="1"/>
  <c r="O86" i="1"/>
  <c r="O92" i="1"/>
  <c r="O100" i="1"/>
  <c r="O107" i="1"/>
  <c r="O114" i="1"/>
  <c r="O128" i="1"/>
  <c r="O145" i="1"/>
  <c r="O158" i="1"/>
  <c r="O166" i="1"/>
  <c r="O169" i="1"/>
  <c r="L19" i="1"/>
  <c r="K19" i="1" s="1"/>
  <c r="N49" i="1"/>
  <c r="N47" i="1" s="1"/>
  <c r="K93" i="1"/>
  <c r="M93" i="1" s="1"/>
  <c r="K121" i="1"/>
  <c r="M121" i="1" s="1"/>
  <c r="M139" i="1"/>
  <c r="M141" i="1"/>
  <c r="M142" i="1"/>
  <c r="M18" i="1"/>
  <c r="M22" i="1"/>
  <c r="K35" i="1"/>
  <c r="O35" i="1" s="1"/>
  <c r="O71" i="1"/>
  <c r="K83" i="1"/>
  <c r="O83" i="1" s="1"/>
  <c r="K97" i="1"/>
  <c r="M97" i="1" s="1"/>
  <c r="K111" i="1"/>
  <c r="M111" i="1" s="1"/>
  <c r="M119" i="1"/>
  <c r="K227" i="1"/>
  <c r="K24" i="1"/>
  <c r="O24" i="1" s="1"/>
  <c r="K72" i="1"/>
  <c r="O148" i="1"/>
  <c r="M148" i="1"/>
  <c r="K230" i="1"/>
  <c r="M50" i="1"/>
  <c r="O51" i="1"/>
  <c r="O81" i="1"/>
  <c r="M89" i="1"/>
  <c r="M109" i="1"/>
  <c r="O118" i="1"/>
  <c r="M118" i="1"/>
  <c r="M133" i="1"/>
  <c r="O138" i="1"/>
  <c r="M138" i="1"/>
  <c r="O150" i="1"/>
  <c r="M150" i="1"/>
  <c r="M155" i="1"/>
  <c r="N200" i="1"/>
  <c r="N199" i="1" s="1"/>
  <c r="K199" i="1" s="1"/>
  <c r="K62" i="1"/>
  <c r="M62" i="1" s="1"/>
  <c r="M63" i="1"/>
  <c r="O69" i="1"/>
  <c r="N79" i="1"/>
  <c r="M84" i="1"/>
  <c r="M103" i="1"/>
  <c r="M117" i="1"/>
  <c r="O130" i="1"/>
  <c r="M130" i="1"/>
  <c r="M135" i="1"/>
  <c r="O152" i="1"/>
  <c r="M152" i="1"/>
  <c r="M196" i="1"/>
  <c r="K205" i="1"/>
  <c r="O102" i="1"/>
  <c r="M102" i="1"/>
  <c r="O116" i="1"/>
  <c r="M116" i="1"/>
  <c r="O195" i="1"/>
  <c r="M195" i="1"/>
  <c r="K70" i="1"/>
  <c r="O70" i="1" s="1"/>
  <c r="O94" i="1"/>
  <c r="M94" i="1"/>
  <c r="K99" i="1"/>
  <c r="M99" i="1" s="1"/>
  <c r="O108" i="1"/>
  <c r="M108" i="1"/>
  <c r="K113" i="1"/>
  <c r="M113" i="1" s="1"/>
  <c r="K131" i="1"/>
  <c r="O131" i="1" s="1"/>
  <c r="O132" i="1"/>
  <c r="M132" i="1"/>
  <c r="K153" i="1"/>
  <c r="O153" i="1" s="1"/>
  <c r="O154" i="1"/>
  <c r="M154" i="1"/>
  <c r="K159" i="1"/>
  <c r="M159" i="1" s="1"/>
  <c r="O161" i="1"/>
  <c r="K163" i="1"/>
  <c r="M163" i="1" s="1"/>
  <c r="K167" i="1"/>
  <c r="M167" i="1" s="1"/>
  <c r="K26" i="1"/>
  <c r="O26" i="1" s="1"/>
  <c r="M43" i="1"/>
  <c r="K56" i="1"/>
  <c r="O56" i="1" s="1"/>
  <c r="L31" i="1" l="1"/>
  <c r="O204" i="1"/>
  <c r="M80" i="1"/>
  <c r="N37" i="1"/>
  <c r="N20" i="1" s="1"/>
  <c r="O121" i="1"/>
  <c r="K30" i="1"/>
  <c r="L15" i="1"/>
  <c r="O124" i="1"/>
  <c r="M124" i="1"/>
  <c r="M151" i="1"/>
  <c r="O41" i="1"/>
  <c r="O165" i="1"/>
  <c r="M149" i="1"/>
  <c r="O146" i="1"/>
  <c r="O142" i="1"/>
  <c r="M134" i="1"/>
  <c r="O127" i="1"/>
  <c r="K120" i="1"/>
  <c r="O120" i="1" s="1"/>
  <c r="M39" i="1"/>
  <c r="O157" i="1"/>
  <c r="M68" i="1"/>
  <c r="M140" i="1"/>
  <c r="O62" i="1"/>
  <c r="M83" i="1"/>
  <c r="M35" i="1"/>
  <c r="N33" i="1"/>
  <c r="K79" i="1"/>
  <c r="M79" i="1" s="1"/>
  <c r="O163" i="1"/>
  <c r="N46" i="1"/>
  <c r="N45" i="1" s="1"/>
  <c r="N31" i="1"/>
  <c r="N29" i="1" s="1"/>
  <c r="M131" i="1"/>
  <c r="K32" i="1"/>
  <c r="M24" i="1"/>
  <c r="O159" i="1"/>
  <c r="M153" i="1"/>
  <c r="M70" i="1"/>
  <c r="O167" i="1"/>
  <c r="K47" i="1"/>
  <c r="K49" i="1"/>
  <c r="M26" i="1"/>
  <c r="K48" i="1"/>
  <c r="O48" i="1" s="1"/>
  <c r="M56" i="1"/>
  <c r="K201" i="1" l="1"/>
  <c r="K37" i="1"/>
  <c r="O37" i="1" s="1"/>
  <c r="M120" i="1"/>
  <c r="O79" i="1"/>
  <c r="K15" i="1"/>
  <c r="K20" i="1"/>
  <c r="K221" i="1"/>
  <c r="K219" i="1"/>
  <c r="N28" i="1"/>
  <c r="N14" i="1"/>
  <c r="N16" i="1"/>
  <c r="K33" i="1"/>
  <c r="M33" i="1" s="1"/>
  <c r="K210" i="1"/>
  <c r="O210" i="1" s="1"/>
  <c r="K45" i="1"/>
  <c r="O46" i="1"/>
  <c r="M48" i="1"/>
  <c r="K31" i="1"/>
  <c r="O31" i="1" s="1"/>
  <c r="K13" i="1" l="1"/>
  <c r="M37" i="1"/>
  <c r="K14" i="1"/>
  <c r="O14" i="1" s="1"/>
  <c r="O20" i="1"/>
  <c r="M20" i="1"/>
  <c r="N12" i="1"/>
  <c r="N11" i="1" s="1"/>
  <c r="O33" i="1"/>
  <c r="K16" i="1"/>
  <c r="M16" i="1" s="1"/>
  <c r="M210" i="1"/>
  <c r="K28" i="1"/>
  <c r="K29" i="1"/>
  <c r="O29" i="1" s="1"/>
  <c r="M31" i="1"/>
  <c r="K202" i="1"/>
  <c r="O202" i="1" s="1"/>
  <c r="M202" i="1" l="1"/>
  <c r="K200" i="1"/>
  <c r="O200" i="1" s="1"/>
  <c r="O16" i="1"/>
  <c r="M29" i="1"/>
  <c r="M14" i="1"/>
  <c r="K12" i="1" l="1"/>
  <c r="M12" i="1" s="1"/>
  <c r="M200" i="1"/>
  <c r="O12" i="1" l="1"/>
</calcChain>
</file>

<file path=xl/sharedStrings.xml><?xml version="1.0" encoding="utf-8"?>
<sst xmlns="http://schemas.openxmlformats.org/spreadsheetml/2006/main" count="1987" uniqueCount="385">
  <si>
    <t xml:space="preserve">                                                Утверждаю</t>
  </si>
  <si>
    <t xml:space="preserve">           Министр социальной защиты Республики Карелия </t>
  </si>
  <si>
    <t xml:space="preserve">                                                                  _________________ О.А. Соколова</t>
  </si>
  <si>
    <t xml:space="preserve">                                                                  "______" _______________201__ год</t>
  </si>
  <si>
    <t>План реализации мероприятий государственной программы Республики Карелия 
«Доступная среда в Республике Карелия» на 2016-2020 годы в 2018 году</t>
  </si>
  <si>
    <t>№</t>
  </si>
  <si>
    <t>Номер и наименование мероприятия 
Программы субъекта РФ</t>
  </si>
  <si>
    <t>Ответственные исполнители / наименование объекта социальной инфраструктуры</t>
  </si>
  <si>
    <t>Состояние доступности объекта к началу 2018 года</t>
  </si>
  <si>
    <t>Перечень конкретных мероприятий и видов работ по адаптации, реализуемых 
на объектах в течение года</t>
  </si>
  <si>
    <t>Ожидаемое состояние доступности к концу 2018 года</t>
  </si>
  <si>
    <t>Код бюджетной классификации</t>
  </si>
  <si>
    <t>Всего, тыс. рублей</t>
  </si>
  <si>
    <t>в том числе по источникам финансирования, тыс. рублей</t>
  </si>
  <si>
    <t>Глава</t>
  </si>
  <si>
    <t>Раздел, подраздел</t>
  </si>
  <si>
    <t>целевая статья</t>
  </si>
  <si>
    <t>вид расходов</t>
  </si>
  <si>
    <t>бюджет Республики Карелия</t>
  </si>
  <si>
    <t>федеральный бюджет</t>
  </si>
  <si>
    <t>1</t>
  </si>
  <si>
    <t>3</t>
  </si>
  <si>
    <t>5</t>
  </si>
  <si>
    <t>7</t>
  </si>
  <si>
    <t>9</t>
  </si>
  <si>
    <t>11</t>
  </si>
  <si>
    <t>13</t>
  </si>
  <si>
    <t>15</t>
  </si>
  <si>
    <t xml:space="preserve">Всего </t>
  </si>
  <si>
    <t>Всего , в том числе:</t>
  </si>
  <si>
    <t>х</t>
  </si>
  <si>
    <t>по мероприятиям, резализуемым на условиях софинансирования</t>
  </si>
  <si>
    <t>04 0 01 R0270</t>
  </si>
  <si>
    <t>по мероприятиям реализуемым исключительно за счет средств бюджета Республики Карелия</t>
  </si>
  <si>
    <t>04 0 01 К0270</t>
  </si>
  <si>
    <t>Министерство социальной защиты Республики Карелия</t>
  </si>
  <si>
    <t>824</t>
  </si>
  <si>
    <t>Министерство здравоохранения Республики Карелия</t>
  </si>
  <si>
    <t>800</t>
  </si>
  <si>
    <t>Министерство по делам молодежи, физической культуре и спорту Республики Карелия</t>
  </si>
  <si>
    <t>814</t>
  </si>
  <si>
    <t>Министерство культуры Республики Карелия</t>
  </si>
  <si>
    <t>802</t>
  </si>
  <si>
    <t>Министерство экономического развития и промышленности Республики Карелия</t>
  </si>
  <si>
    <t>804</t>
  </si>
  <si>
    <t>Министерство по дорожному хозяйству, транспорту и связи Республики Карелия</t>
  </si>
  <si>
    <t>826</t>
  </si>
  <si>
    <t>Министерство образования Республики Карелия</t>
  </si>
  <si>
    <t>801</t>
  </si>
  <si>
    <t>Раздел 1.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</si>
  <si>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и социального обслуживания, культуры, образования, транспортной и пешеходной инфраструктуры, информации и связи, физической культуры и спорта в Республике Карелия</t>
  </si>
  <si>
    <t>Всего, в том числе:</t>
  </si>
  <si>
    <t>1.1.</t>
  </si>
  <si>
    <t>Осуществление мероприятий по адаптации приоритетных объектов и услуг для инвалидов и других маломобильных групп населения</t>
  </si>
  <si>
    <t>1.1.1</t>
  </si>
  <si>
    <t>Осуществление мероприятий по адаптации приоритетных объектов и услуг для инвалидов и других маломобильных групп населения в сфере социальной защиты и социального обслуживания</t>
  </si>
  <si>
    <t>10 02</t>
  </si>
  <si>
    <t>ГБУ СО РК "Центр помощи детям, оставшимся без попечения родителей № 5", в том числе:</t>
  </si>
  <si>
    <t>610</t>
  </si>
  <si>
    <t>Стационар (г. Сегежа, ул. Гагарина, д.15А)</t>
  </si>
  <si>
    <t>ДУ</t>
  </si>
  <si>
    <t>ДЧ-В</t>
  </si>
  <si>
    <t>Полустационар - отделение социальной помощи семье и детям (г. Сегежа, ул. Гагарина, д.13А)</t>
  </si>
  <si>
    <t>Приобретение лестничного подъемного оборудования, установка дверей и навеса</t>
  </si>
  <si>
    <t>ГБУ СО РК "Центр помощи детям, оставшимся без попечения родителей, "Надежда", в том числе:</t>
  </si>
  <si>
    <t xml:space="preserve"> Полустационар (г. Петрозаводск, ул. Антонова, д.8А)</t>
  </si>
  <si>
    <t>ДЧ-И 
(С,Г,У)</t>
  </si>
  <si>
    <t>Полустационар (г. Петрозаводск, ул.Жуковского, 63А)</t>
  </si>
  <si>
    <t>ДЧ-И 
(К,С,Г,У)</t>
  </si>
  <si>
    <t>Полустационар (г. Петрозаводск, ул. Краснофлотская, д.20)</t>
  </si>
  <si>
    <t>МБУ "Сегежский комплексный центр социального обслуживания населения "Гармония", в том числе:</t>
  </si>
  <si>
    <t>530</t>
  </si>
  <si>
    <t>Административное здание (г. Сегежа, ул. Лесная, д.3а)</t>
  </si>
  <si>
    <t>ДПВ</t>
  </si>
  <si>
    <t>Оборудование санитарно-гигиенической комнаты, установка поручней, демонтаж  и установка 2-х дверей.</t>
  </si>
  <si>
    <t>Отделение временного проживания граждан пожилого возраста и инвалидов (пгт. Надвоицы, ул. Ленина, д. № 12)</t>
  </si>
  <si>
    <t xml:space="preserve">Оборудование санитарно-гигиенической комнаты, приобретение 8 кнопкок вызова персонала, светового маяка, скамейки.    </t>
  </si>
  <si>
    <t>ДЧ-И
(С,Г,У)</t>
  </si>
  <si>
    <t>МКУ "Комплексный центр социального обслуживания населения Медвежьегорского района", в том числе:</t>
  </si>
  <si>
    <t>Отделение реабилитации детей и подростков с ограниченными возможностями (г. Медвежьегорск, ул. Дзержинского, д.6)</t>
  </si>
  <si>
    <t>Приобретение   и  установка пандуса; замена дверей; приобретение и установка световых  маяков, антивандальной ленты, тактильной кнопки, тактильной плитки, пиктограмм. Обустройство туалетной комнаты.</t>
  </si>
  <si>
    <t>Отделение временного проживания (д.Лумбуши, ул. Совхозная, д.10)</t>
  </si>
  <si>
    <t xml:space="preserve">Приобретение и устройство
пандуса, замена дверей.
Ремонт и оборудование санитарной комнаты, приобретение и установка световых маяков, тактильной ленты, пластиковых пиктограмм, кнопки вызова. Приобретение и установка пристенных поручней, насадки на унитаз                </t>
  </si>
  <si>
    <t>МКУ "Комплексный центр социального обслуживания населения г. Кеми и Кемского района", в том числе:</t>
  </si>
  <si>
    <t>Отделение реабилитациидетей с ограниченными возможностями (г. Кемь,ул. Фрунзе, д.1-17)</t>
  </si>
  <si>
    <t>Оборудование санитарно-гигиенической комнаты: прибретение и установка поручней, зеркала,смесителя, оборудование сенсорной комнаты, демонтаж и установка дверей (в санузел и основного хода), приобретение переносного телескопического пандуса, приобретение тактильных табличек, пиктограм, знаков доступности, информационных табличек, электронного табло (бегущая строка), 2 кнопки вызова персонала, приемник сигналов системы вызовов помощи,установка настенного поручня.</t>
  </si>
  <si>
    <t>ДЧ-И
(О,К,У)</t>
  </si>
  <si>
    <t>МБУ "Центр социального обслуживания населения г. Костомукши", в том числе:</t>
  </si>
  <si>
    <t>Отделение дневного пребывания детей и подростков с ограниченными возможностями (г.Костомукша, ул. Первомайская,д.12А)</t>
  </si>
  <si>
    <t>Оборудование санитарно-гигиенической комнаты, приобретение и установка поручней, тактильных табличек, установка противоскользящего покрытия, пиктограмм, табло и кнопок вызова.</t>
  </si>
  <si>
    <t>Администрация центра ,отделение социального обслуживания на дому граждан пожилого возраста и инвалидов,
организационно-методическое отделение (г. Сортавала, ул. Октябрьская, д.12)</t>
  </si>
  <si>
    <t>Приобретение тактильных табличек, наклеек, приобретение и установка системы вызова помощника, поручней и перил, противоскользящего покрытия, оборудование санитарной комнаты</t>
  </si>
  <si>
    <t>Отделение реабилитации детей с ограниченными возможностями (г.Сортавала,ул.Ленина, д.14)</t>
  </si>
  <si>
    <t>Приобретение и установка пандуса, поручня и перил, информационных табличек,тактильных табличек, наклеек,  пиктограмм, табло, кнопки вызова, установка противоскользящего покрытия.</t>
  </si>
  <si>
    <t>Социально-реабилитационное отделение (г.Сортавала,ул.Суворова, 2)</t>
  </si>
  <si>
    <t>Приобретение и установка поручней и перил, информационных табличек,тактильных табличек, наклеек,  пиктограмм, табло, кнопки вызова, установка противоскользящего покрытия; оборудование санитарной комнаты.</t>
  </si>
  <si>
    <t>ГКУСЗ РК "Центр социальной работы г. Петрозаводска"</t>
  </si>
  <si>
    <t>240</t>
  </si>
  <si>
    <t>Отделение для приема граждан, г. Петрозаводск, ул. Свердлова, д.17</t>
  </si>
  <si>
    <t>ДЧ-И (о,с,г,у)</t>
  </si>
  <si>
    <t>Обустройство и приспособление, дооборудование средствами адаптации (оборудование входных зон, лестниц, путей движения внутри зданий, зон оказания услуг, санитарно-гигиенических помещений, прилегающих территорий, установка средств ориентации).</t>
  </si>
  <si>
    <t>Отделение для приема граждан, г Петрозаводск, наб. Варкауса, д.1а</t>
  </si>
  <si>
    <t>ГКУСЗ РК "Центр социальной работы Сортавальского района"</t>
  </si>
  <si>
    <t>Основное здание (администрация, прием граждан), г. Сортавала, ул. Ленина, д.24</t>
  </si>
  <si>
    <t>1.1.2</t>
  </si>
  <si>
    <t>Осуществление мероприятий по адаптации приоритетных объектов и услуг для инвалидов и других маломобильных групп населения в сфере здравоохранения</t>
  </si>
  <si>
    <t>Министерство здравоохранения Республики Карелия, в том числе:</t>
  </si>
  <si>
    <t>ГБУЗ "Суоярвская ЦРБ", в том числе:</t>
  </si>
  <si>
    <t>09 09</t>
  </si>
  <si>
    <t>Здание поликлиники (г. Суоярви, ул. Стрелковой дивизии, д. 1)</t>
  </si>
  <si>
    <t>ДЧ-И (К,О)</t>
  </si>
  <si>
    <t>Здание детской консультации (г. Суоярви, ул. Шельшакова, д. 3)</t>
  </si>
  <si>
    <t>ГБУЗ "Питкярантская ЦРБ", в том числе:</t>
  </si>
  <si>
    <t>Здание инфекционного корпуса (г. Питкяранта, ул. Горького, 49)</t>
  </si>
  <si>
    <t>ДУ-В</t>
  </si>
  <si>
    <t>Здание терапевтического корпуса (г. Питкяранта, ул. Горького, 49)</t>
  </si>
  <si>
    <t>ГАПОУ "Петрозаводский базовый медицинский колледж", в том числе:</t>
  </si>
  <si>
    <t>Здание общежития (г. Петрозаводск, ул. Московская, д. 16)</t>
  </si>
  <si>
    <t>ДП-И</t>
  </si>
  <si>
    <t>ДЧ-И 
(К,О,Г,С)</t>
  </si>
  <si>
    <t>ГБУЗ "Калевальская ЦРБ", в том числе:</t>
  </si>
  <si>
    <t>Акушерско-хирургический корпус (пгт Калевала, ул. Ленина,д. 19а)</t>
  </si>
  <si>
    <t>Здание поликлиники (пгт Калевала, ул. Ленина, д. 23)</t>
  </si>
  <si>
    <t>ГБУЗ "Олонецкая ЦРБ", в том числе:</t>
  </si>
  <si>
    <t>Стационар (г. Олонец, ул. К.Либкнехта, д.35)</t>
  </si>
  <si>
    <t>ГБУЗ "Межрайонная больница № 1", в том числе:</t>
  </si>
  <si>
    <t>Главный корпус (г. Костомукша, ул. Мира, д. 9)</t>
  </si>
  <si>
    <t>ГБУЗ "Городская поликлиника № 1", в том числе:</t>
  </si>
  <si>
    <t>Здание поликлиники (г. Петрозаводск пр. Лесной д. 40)</t>
  </si>
  <si>
    <t>ГБУЗ "Республиканский кожно-венерологический диспансер", в том числе:</t>
  </si>
  <si>
    <t>Здание диспансера (г. Петрозаводск, ул. Фрунзе д. 10)</t>
  </si>
  <si>
    <t>ГБУЗ  "Республиканский противотуберкулезный диспансер", в том числе:</t>
  </si>
  <si>
    <t>Здание диспансера (г. Петрозаводск, ул. Л. Толстого, д. 40)</t>
  </si>
  <si>
    <t>ГБУЗ "Городская поликлиника № 4"</t>
  </si>
  <si>
    <t>Здание терапевтического отделения № 3,4 (г. Петрозаводск, ул. Ровио, д. 14)</t>
  </si>
  <si>
    <t>Здание терапевтического отделения № 9,10 (г. Петрозаводск, ул. Ригачина, д.34)</t>
  </si>
  <si>
    <t>ГБУЗ "Лоухская ЦРБ", в том числе:</t>
  </si>
  <si>
    <t>Здание терапевтического корпуса (пгт. Лоухи ул. Советская д.55)</t>
  </si>
  <si>
    <t>Чупинская больница (пгт Чупа, ул Коргуева д. 4)</t>
  </si>
  <si>
    <t>ГБУЗ "Межрайонная больница №1", в том числе:</t>
  </si>
  <si>
    <t>Муезерская участковая больница (пгт. Муезерский  ул. Строителей, д.2)</t>
  </si>
  <si>
    <t>ГБУЗ "Прионежская ЦРБ", в том числе:</t>
  </si>
  <si>
    <t>Шелтозерская участковая больница (Прионежский муниципальный р-н, с. Шелтозеро, ул. Лисициной, д. 38)</t>
  </si>
  <si>
    <t>К,О,С,Г,У</t>
  </si>
  <si>
    <t>ГБУЗ "Сортавальская ЦРБ", в том числе:</t>
  </si>
  <si>
    <t xml:space="preserve">Здание поликлиники (г. Сортавала, ул. Горького, д. 18) </t>
  </si>
  <si>
    <t>ДЧ</t>
  </si>
  <si>
    <t>1.1.3</t>
  </si>
  <si>
    <t>Осуществление мероприятий по адаптации приоритетных объектов и услуг для инвалидов и других маломобильных групп населения в сфере физической культуры и спорта, в том числе:</t>
  </si>
  <si>
    <t>Министерство по делам молодежи, физической культуре и спорту Республики Карелия, в том числе:</t>
  </si>
  <si>
    <t>Плавательный бассейн Муниципального образовательного учреждения дополнительного образования Суоярвская спортивная школа (г. Суоярви, ул. Ленина, д.11)</t>
  </si>
  <si>
    <t xml:space="preserve"> ДУ (К, С, Г)</t>
  </si>
  <si>
    <t>Оборудование путей движения на объекте и системы информации на объекте</t>
  </si>
  <si>
    <t>11 02</t>
  </si>
  <si>
    <t xml:space="preserve">Физкультурно-оздоровительный комплекс в г. Лахденпохья (г. Лахденпохья, ул. Ленинградское шоссе, д.3а)                                                 </t>
  </si>
  <si>
    <t>ВНД (К), ДУ (С, Г)</t>
  </si>
  <si>
    <t>Текущий ремонт системы информации на объекте и текущий ремонт санитарно-гигиенических помещений</t>
  </si>
  <si>
    <t>520</t>
  </si>
  <si>
    <t>1.1.4</t>
  </si>
  <si>
    <t>Осуществление мероприятий по адаптации приоритетных объектов и услуг для инвалидов и других маломобильных групп населения в сфере культуры, в том числе:</t>
  </si>
  <si>
    <t>Министерство культуры Республики Карелия, в том числе:</t>
  </si>
  <si>
    <t>БУ "Национальный музей Республики Карелия", в том числе:</t>
  </si>
  <si>
    <t>08 01</t>
  </si>
  <si>
    <t>ВНД (К,О, С), ДУ (Г,У)</t>
  </si>
  <si>
    <t>ДЧ-И (С),  ДУ (Г,У)</t>
  </si>
  <si>
    <t>Филиал (с. Шелтозеро, ул. Почтовая, д. 28)</t>
  </si>
  <si>
    <t>БУ  "Карельская государственная филармония", в том числе:</t>
  </si>
  <si>
    <t>Административное здание (г. Петрозаводск, ул. Кирова, д. 12)</t>
  </si>
  <si>
    <t xml:space="preserve">Филиал (г. Кондопога, ул. Бумажников, д. 1) </t>
  </si>
  <si>
    <t>Приобретение и установка  пандуса, пандусов внутри здания, беспроводной системы вызова "Тифловызов", тактильных плиток, лент, наклеек, адпатация туалетной комнаты</t>
  </si>
  <si>
    <t>БУ "Центр национальных культур и народного творчества Республики Карелия", в том числе:</t>
  </si>
  <si>
    <t>Структурное подразделение (г. Петрозаводск, ул.Кирова, д. 13)</t>
  </si>
  <si>
    <t>Структурное подразделение (г. Петрозаводск, наб.Неглинская, д. 7)</t>
  </si>
  <si>
    <t>Структурное подразделение (г. Петрозаводск, ул.Малая Слободская, д. 12)</t>
  </si>
  <si>
    <t>ГБУ "Информационный туристский центр Республики Карелия", в том числе:</t>
  </si>
  <si>
    <t>04 12</t>
  </si>
  <si>
    <t xml:space="preserve"> Гостиница «Маски»(г. Петрозаводск, пр.К.Маркса, д. 3а)</t>
  </si>
  <si>
    <t>Медиа-центр «Vыход» (г. Петрозаводск, пр.К.Маркса, д. 14)</t>
  </si>
  <si>
    <t>МБУ "Городской Дом культуры", в том числе:</t>
  </si>
  <si>
    <t>08 04</t>
  </si>
  <si>
    <t>Административное здание (г. Петрозаводск, пл.Кирова, д. 1)</t>
  </si>
  <si>
    <t>Структурное подразделение (г. Петрозаводск, ул.Березовая аллея, д. 31)</t>
  </si>
  <si>
    <t xml:space="preserve">Приобретение оборудования и материалов для установки тактильных плиток, лент и наклеек, беспроводной системы вызова "Тифловызов" </t>
  </si>
  <si>
    <t>Структурное подразделение (г. Петрозаводск, пер. Попова, д. 9)</t>
  </si>
  <si>
    <t>Структурное подразделение (г. Петрозаводск, ул. Репникова, д. 9)</t>
  </si>
  <si>
    <t xml:space="preserve">Приобретение оборудования и материалов для установки тактильных плиток, лент и наклеек,  беспроводной системы вызова "Тифловызов" </t>
  </si>
  <si>
    <t>Структурное подразделение(г. Петрозаводск, пр.Ленина, д. 38)</t>
  </si>
  <si>
    <t>Приобретение оборудования и материалов для установки тактильных плиток, лент и наклеек</t>
  </si>
  <si>
    <t>Структурное подразделение (г. Петрозаводск, ул.Соломенская, д. 25)</t>
  </si>
  <si>
    <t>МБУ культуры Петрозаводского городского округа "Централизованная библиотечная система", в том числе:</t>
  </si>
  <si>
    <t>Структурное подразделение (г. Петрозаводск, ул.Гоголя, д. 14)</t>
  </si>
  <si>
    <t>Структурное подразделение (г. Петрозаводск, ул.Жуковского, д. 63)</t>
  </si>
  <si>
    <t>МОУ дополнительного образования Кондопожского района "Детская школа искусств", в том числе:</t>
  </si>
  <si>
    <t>Структурное подразделение (г. Кондопога, ул.Советов, д. 19)</t>
  </si>
  <si>
    <t>Административное здание(г. Кондопога, ул.Комсомольская, д. 9)</t>
  </si>
  <si>
    <t>МБУ "Кемская межпоселенческая ценральная районная библиотека", в том числе:</t>
  </si>
  <si>
    <t>Административное здание(г. Кемь, пр.Пролетарский, д. 34)</t>
  </si>
  <si>
    <t>МУ "Шуйский центр культуры", в том числе:</t>
  </si>
  <si>
    <t>Административное здание (Прионежский муниципальный район, п. Шуя, ул. Школьная, д. 10а)</t>
  </si>
  <si>
    <t>Приобретение оборудования и материалов для установки тактильных плиток, лент, наклеек</t>
  </si>
  <si>
    <t>МКО дополнительного образования "Шуйская музыкальная школа", в том числе:</t>
  </si>
  <si>
    <t>Административное здание (Прионежский муниципальный район, п. Шуя, ул.Южная, д. 1)</t>
  </si>
  <si>
    <t>Филиал (Прионежский муниципальный район, п.Мелиоративный, ул.Петрозаводская, д. 33а)</t>
  </si>
  <si>
    <t>Филиал (Прионежский муниципальный район, п.Новая Вилга, Нововилговское шоссе, д. 15)</t>
  </si>
  <si>
    <t>МКУ "Этнокультурный центр Пряжинского национального муниципального района", в том числе:</t>
  </si>
  <si>
    <t>Административное здание (Пряжинский национальный муниципальный район, п.Пряжа, ул.Советская, д. 75)</t>
  </si>
  <si>
    <t>МКУ "Чалнинский сельский Дом культуры", в том числе:</t>
  </si>
  <si>
    <t>Административное здание (Пряжинский национальный муниципальный район, п.Чална, ул.Мира, д. 2)</t>
  </si>
  <si>
    <t>МКОУдополнительного образования "Медвежьегорская школа искусств", в том числе:</t>
  </si>
  <si>
    <t>Административное здание (г.Медвежьегорск, ул.Дзержинского, д. 6)</t>
  </si>
  <si>
    <t>МБУ "Культурно-досуговое объединение Надвоицкого городского поселения", в том числе:</t>
  </si>
  <si>
    <t>Административное здание (Сегежский муниципальный район, п.Надвоицы, ул.Советская, д. 8)</t>
  </si>
  <si>
    <t>1.1.5</t>
  </si>
  <si>
    <t>Осуществление мероприятий по адаптации приоритетных объектов и услуг для инвалидов и других маломобильных групп населения в сфере информации и связи, в том числе:</t>
  </si>
  <si>
    <t>Министерство экономического развития и промышленности Республики Карелия, в том числе:</t>
  </si>
  <si>
    <t>01 13</t>
  </si>
  <si>
    <t>ГБУ РК "Многофункциональный центр Республики Карелия" - Отдел предоставления услуг №17 (г.Питкяранта,ул.Горького,д.49)</t>
  </si>
  <si>
    <t>ВНД</t>
  </si>
  <si>
    <t xml:space="preserve">Капитальный ремонт  и обустройство санитарно-бытового помещения для инвалидов и МГН </t>
  </si>
  <si>
    <t>1.2</t>
  </si>
  <si>
    <t>Формирование в Республике Карелия сети общеобразовательных организаций, в которых создана универсальная безбарьерная среда для инклюзивного образования детей-инвалидов</t>
  </si>
  <si>
    <t>1.3</t>
  </si>
  <si>
    <t>Осуществление мероприятий по обеспечению физической доступности для инвалидов и других маломобильных групп населения транспортных средств и приоритетных объектов транспортной инфраструктуры, а также предоставляемых на них услуг</t>
  </si>
  <si>
    <t>Министерство по дорожному хозяйству, транспорту и связи Республики Карелия, в том числе:</t>
  </si>
  <si>
    <t>БУ РК "Аэропорт Петрозаводск"  (Прионежский район, д. Бесовец)</t>
  </si>
  <si>
    <t>Обустройство входной группы, 2. Дооборудование санитарно-гигиенического помещения средствами адаптации для инвалидов и других МГН, 3. Оснащение системами информационного обеспечения (аудио-, визуальные, тактильные средства) прилегающей территории, входной группы, путей движения, зон целевого назначения объекта.</t>
  </si>
  <si>
    <t>ДЧ-И (К,О,С,Г,У)</t>
  </si>
  <si>
    <t>04 08</t>
  </si>
  <si>
    <t>ООО "Транспортная компания "Кижское ожерелье" - павильон на причале № 4 (г.Петрозаводск, 
наб.Гюллинга, д.2 )</t>
  </si>
  <si>
    <t>Обустройство входной группы, организация отдельной зоны отдыха для инвалидов, 3. Оснащение системами информационного обеспечения (аудио-, визуальные, тактильные средства) прилегающей территории, входной группы, путей движения, зон целевого назначения объекта.</t>
  </si>
  <si>
    <t>810</t>
  </si>
  <si>
    <t xml:space="preserve">Раздел 2. </t>
  </si>
  <si>
    <t>Оценка состояния доступности приоритетных объектов и услуг и формирование нормативной правовой и методической базы по обеспечению доступности приоритетных объектов и услуг в приоритетных сферах жизнедеятельности инвалидов и других маломобильных групп населения в Республике Карелия</t>
  </si>
  <si>
    <t>2.1</t>
  </si>
  <si>
    <t>Обслуживание регионального сегмента раздела "Карта объектов" модуля "Интерактивная карта доступности объектов"</t>
  </si>
  <si>
    <t>2.2</t>
  </si>
  <si>
    <t>Проведение семинаров и конференций по вопросам создания доступной среды жизнедеятельности для инвалидов и других маломобильных групп населения</t>
  </si>
  <si>
    <t>2.3</t>
  </si>
  <si>
    <t>Организация курсов повышения квалификации специалистов, занятых в сфере социальной реабилитации и абилитации инвалидов</t>
  </si>
  <si>
    <t>2.4</t>
  </si>
  <si>
    <t>Обучение (профессиональная переподготовка, повышение квалификации) русскому жестовому языку переводчиков в сфере профессиональной коммуникации неслышащих (переводчик жестового языка) и переводчиков в сфере профессиональной коммуникации лиц с нарушениями слуха и зрения (слепоглухих), в том числе тифлокомментаторов</t>
  </si>
  <si>
    <t>2.5</t>
  </si>
  <si>
    <t>Подготовка и издание тематических справочников, учебно-методических пособий, рекомендаций для специалистов по реабилитации и социальной интеграции инвалидов</t>
  </si>
  <si>
    <t>2.6</t>
  </si>
  <si>
    <t>Оснащение кинотеатров необходимым оборудованием для осуществления кинопоказов с подготовленным субтитрированием и тифлокомментированием</t>
  </si>
  <si>
    <t>АУ Республики Карелия
«Центр культуры «Премьер» (г. Петрозаводск
 ул. Правды, д. 38-в)</t>
  </si>
  <si>
    <t>Оснащение кинотеатров необходимым оборудованием для осуществления кинопоказов с подготовленным субтитрированием и тифлокоментированием.</t>
  </si>
  <si>
    <t>08 02</t>
  </si>
  <si>
    <t>2.7</t>
  </si>
  <si>
    <t>Организация диспетчерских центров связи для глухих с целью оказания экстренной и иной социальной помощи</t>
  </si>
  <si>
    <t>ГБУ СО РК "Республиканский социально-реабилитационный центр для несовершеннолетних "Возрождение"</t>
  </si>
  <si>
    <t>Приобретение мебели, оргтехники</t>
  </si>
  <si>
    <t xml:space="preserve">Раздел 3. </t>
  </si>
  <si>
    <t>Формирование условий для просвещения граждан в вопросах инвалидности и устранения отношенческих барьеров в Республике Карелия</t>
  </si>
  <si>
    <t>3.1</t>
  </si>
  <si>
    <t>Проведение социологических исследований с целью изучения мнения инвалидов о доступности объектов и услуг и об отношении населения к проблемам инвалидов</t>
  </si>
  <si>
    <t>3.2</t>
  </si>
  <si>
    <t>Организация и проведение республиканских спортивно-массовых мероприятий, конкурсов, фестивалей среди инвалидов</t>
  </si>
  <si>
    <t>3.3</t>
  </si>
  <si>
    <t>Проведение совместных мероприятий инвалидов и их сверстников, в том числе не имеющих инвалидность (фестивали, конкурсы, выставки, спартакиады, молодежные лагеря, форумы и др.)</t>
  </si>
  <si>
    <t>ГБСУ СО РК "Психоневрологический интернат "Черёмушки"</t>
  </si>
  <si>
    <t>Министерство экономического развития (Управление труда и занятости Республики Карелия)</t>
  </si>
  <si>
    <t>04 01</t>
  </si>
  <si>
    <t>3.4</t>
  </si>
  <si>
    <t>Организация конкурсов проектов среди социально ориентированных некоммерческих организаций, направленных на социальную адаптацию инвалидов и их семей</t>
  </si>
  <si>
    <t>630</t>
  </si>
  <si>
    <t>3.5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</si>
  <si>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</si>
  <si>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3.6</t>
  </si>
  <si>
    <t>Обеспечение участия инвалидов во всероссийских и международных физкультурных и спортивных мероприятиях среди инвалидов</t>
  </si>
  <si>
    <t>3.7</t>
  </si>
  <si>
    <t>Организация и проведение информационных кампаний по формированию толерантного отношения к людям с ограниченными возможностями здоровья и их проблемам</t>
  </si>
  <si>
    <t>ГБУЗ "Кондопожская ЦРБ"</t>
  </si>
  <si>
    <t>Здание родильного дома (г. Кондопога, ул. Бумажников, д. 20а)</t>
  </si>
  <si>
    <t>ГБУЗ "Сегежская ЦРБ", в том числе:</t>
  </si>
  <si>
    <t>Здание поликлиники (пос.Надвоицы, ул. Металлургов, д. 4)</t>
  </si>
  <si>
    <t>Ремонт крыльца запасного выхода, установка пандуса. Ремонт крыльца главного входа, козырька, замена дверей, расширение проем. Приобретение тактильной таблички, пиктограмм, контрастной ленты.</t>
  </si>
  <si>
    <t>Установка пандуса с ограждением, замена входной двери. Приобретение тактильной таблички,пиктограмм, контрастной ленты.</t>
  </si>
  <si>
    <t>Ремонт крыльца, замена дверей, ремонт полов по ходу движения.Приобретение тактильной таблички,пиктограмм, контрастной ленты.</t>
  </si>
  <si>
    <t>Создание базовой профессиональной образовательной организации, обеспечивающей поддержку региональной системы инклюзивного профессионального образования инвалидов и лиц с ограниченными возможностями здоровья</t>
  </si>
  <si>
    <t>1.4</t>
  </si>
  <si>
    <t>07 04</t>
  </si>
  <si>
    <t>620</t>
  </si>
  <si>
    <t>Замена входной группы (блоки из ПВХ в наружных и внутренних дверных проемах в каменных стенах; дверь двухстворчатая; дверной доводчик к металлическим дверям); установка ограждения лестничных проемов, лестничных маршей, укладка противоскользящей плитки; закупка дидактического оборудования для проведения коррекционно-развивающих занятий.</t>
  </si>
  <si>
    <t>ДЧ-В (К, О, С, У)</t>
  </si>
  <si>
    <t>07 01</t>
  </si>
  <si>
    <t>Установка контрастной маркировки крайних лестниц в лестничных пролетах, установка поручней внутри здания; закупка дидактического оборудования, пособий для проведения коррекционно-развивающих занятий.</t>
  </si>
  <si>
    <t>07 03</t>
  </si>
  <si>
    <t>Муниципальное казенное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 27 «Солнышко» Олонецкого национального муниципального района (г. Олонец, ул. Красноармейская, д.26 «а»)</t>
  </si>
  <si>
    <t>МКДОУ Сортавальского муниципального района Республики Карелия
Детский сад № 28 «Родничок» (г. Сортавала
ул. Дружбы народов д. 23)</t>
  </si>
  <si>
    <t>Устранение препятствий по пути следования (частичная замена асфальтового покрытия, выравнивание перепада между крыльцом и полом тамбура), установка кнопки вызова персонала; установка тактильных табличек; установка поручней у раковин и унитазов в санитарной комнате; закупка дидактического оборудования для проведения коррекционно-развивающих занятий.</t>
  </si>
  <si>
    <t>Муниципальное казенное дошкольное образовательное учреждение «Детский сад комбинированного вида № 3 г. Медвежьегорска» (г. Медвежьегорск,
ул. М. Горького, 10 а)</t>
  </si>
  <si>
    <t>Расширение дверных проемов, выравнивание полового покрытия в 1 групповой ячейке; установка перил в 1 групповой ячейке, в санитарной комнате в 1 групповой ячейке (демонтаж порога, выравнивание полового покрытия, установка поручней у раковин и унитазов); закупка дидактического оборудования для проведения коррекционно-развивающих занятий.</t>
  </si>
  <si>
    <t>Муниципальное казенное дошкольное образовательное учреждение
«Детский сад комбинированного вида «Родничок» п. Пиндуши Медвежьегорского района» (Медвежьегорский район,
п. Пиндуши, ул. Онежская, д. 13)</t>
  </si>
  <si>
    <t>Установка ограждения (перил) на крыльце группы для детей с нарушениями опорно­ двигательного аппарата в здании;
установка перил по пути следования вдоль стен в здании на первом этаже, группе, туалетной комнате; закупка дидактического оборудования для проведения коррекционно-развивающих занятий.</t>
  </si>
  <si>
    <t>Муниципальное дошкольное образовательное учреждение детский сад № 20 «Колосок»
г. Кондопоги Республики Карелия
(г. Кондопога, ул. М. Горького, д.25а)</t>
  </si>
  <si>
    <t>Установка ограждения (перил) на крыльце группы для детей с нарушениями опорно­ двигательного аппарата в здании;
установка комплексных тактильных табличек, стенда информационного для МНГ, реконструкция дверного проема в одном кабинете учителя-логопеда,  оборудование перегородки с расширенными дверными проемами в трех кабинетах учителей-логопедов; закупка оборудования в кабинеты учителя-логопеда в 4 (приобретение регулируемой мебели)</t>
  </si>
  <si>
    <t>Дошкольное отделение МОУ «Деревянская средняя общеобразовательная школа № 9» (Прионежский район, п. Деревянное, ул. Пионерская, д.18а)</t>
  </si>
  <si>
    <t>Выравнивание напольного покрытия по пути следования, установка перил по пути следования вдоль стен в здании; закупка дидактического оборудования для проведения коррекционно-развивающих занятий.</t>
  </si>
  <si>
    <t>Муниципальное казенное дошкольное образовательное учреждение «Детский сад
№ 6 г. Сегежи» (г. Сегежа, пр. Бумажников,
д. 3)</t>
  </si>
  <si>
    <t>Установка перил по пути следования вдоль стен в здании, поручней у раковин и унитаза;
закупка дидактического оборудования для проведения коррекционно-развивающих занятий (для комнаты психологической разгрузки)</t>
  </si>
  <si>
    <t>Муниципальное бюджетное дошкольное образовательное учреждение Петрозаводского городского округа «Детский сад общеразвивающего вида с приоритетным осуществлением деятельности по познавательно-речевому развитию детей № 34 «Радуга» (г. Петрозаводск, ул. Железнодорожная, д.9)</t>
  </si>
  <si>
    <t>Установка комплексных тактильных табличек, стенда информационного для МНГ и родителей с колясками, тактильных лент, кнопки вызова персонала СТЗ, доводчики СФОП, дверных ручек безопасности, освещения по нормам для слабовидящих; закупка дидактического оборудования для проведения коррекционно-развивающих занятий.</t>
  </si>
  <si>
    <t>Муниципальное бюджетное дошкольное образовательное учреждение Петрозаводского городского округа «Детский сад общеразвивающего вида с приоритетным осуществлением деятельности по физическому развитию детей № 2 «Солнышко» 
(г. Петрозаводск, ул. Лесная, д. 19)</t>
  </si>
  <si>
    <t xml:space="preserve">Установка входных дверей, системы визуального оповещения, кнопки вызова; закупка дидактического оборудования для проведения коррекционно-развивающих занятий.
</t>
  </si>
  <si>
    <t>Муниципальное бюджетное дошкольное образовательное учреждение Петрозаводского городского округа «Детский сад комбинированного вида № 126 «Чебурашка»
(г. Петрозаводск, ул. Краснофлотская д.35)</t>
  </si>
  <si>
    <t>Установка контрастной маркировки крайних лестниц в лестничных пролетах, установка поручней внутри здания; закупка дидактического оборудования для проведения коррекционно-развивающих занятий.</t>
  </si>
  <si>
    <t>Муниципальное дошкольное образовательное учреждение детский сад №1 «Елочка» г. Суоярви (г. Суоярви, ул. Гагарина д.1 а)</t>
  </si>
  <si>
    <t>Установка поручней внутри здания; замена напольных покрытий; реконструкция дверных проемов в стенах, лестничных маршей, площадок (приобретение линолеума, приобретение поручней, приобретение цемента,   приобретение плит ДСП); закупка дидактического оборудования для проведения коррекционно-развивающих занятий.</t>
  </si>
  <si>
    <t>Муниципальное дошкольное образовательное учреждение детский сад № 2 «Березка» г. Суоярви (г. Суоярви, ул. Лесная, д. 6)</t>
  </si>
  <si>
    <t>Расширение дверного проема; устранение препятствий по пути следования; закупка дидактического оборудования для проведения коррекционно-развивающих занятий.</t>
  </si>
  <si>
    <t>Муниципальное дошкольное образовательное учреждение № 5 детский сад «Березка» Питкярантского муниципального района Республики Карелия (г. Питкяранта
ул. Ленина, д.22)</t>
  </si>
  <si>
    <t>Устранение перепадов высот, установка разноуровневых перил внутри здания, поручней в санитарной комнате; закупка дидактического оборудования для проведения коррекционно-развивающих занятий.</t>
  </si>
  <si>
    <t>Муниципальное казенное дошкольное образовательное учреждение детский сад № 46 «Горнячок» г. Пудожа Республики Карелия (г. Пудож, ул. Строителей, д. 11)</t>
  </si>
  <si>
    <t>Установка дедуктивной вывески; закупка дидактического оборудования для проведения коррекционно-развивающих занятий (интерактивная песочница с программами).</t>
  </si>
  <si>
    <t>Муниципальное дошкольное образовательное учреждение «Детский сад «Березка» 
(г. Костомукша, ул. Октябрьская, д.1)</t>
  </si>
  <si>
    <t>Установка пандуса с поручнями, устройство беспроводной кнопки вызова; закупка дидактического оборудования, пособий для проведения коррекционно-развивающих занятий.</t>
  </si>
  <si>
    <t>Муниципальное казенное дошкольное образовательное учреждение детский сад комбинированного вида «Радуга» г. Лахденпохья (г. Лахденпохья, ул. Фанерная, д.8)</t>
  </si>
  <si>
    <t>Оборудование входной группы (расширение дверного проема, приобретение стеклопакетного дверного блока, установка входной двери, приобретение и  установка рельсового пандуса, выравнивание бетонной смесью ступеней и площадки крыльца); закупка дидактического оборудования, пособий для проведения коррекционно-развивающих занятий.</t>
  </si>
  <si>
    <t>Муниципальное бюджетное дошкольное образовательное учреждение детский сад № 3 «Брусничка» Кемского муниципального района 
(г. Кемь, пр. Пролетарский, д. 40-а)</t>
  </si>
  <si>
    <t>Муниципальное бюджетное дошкольное образовательное учреждение детский сад № 4 «Теремок» Кемского муниципального района 
(г. Кемь, ул. Минина, д. 6)</t>
  </si>
  <si>
    <t>Муниципальное казенное образовательное учреждение «Детский сад «Радуга» (Пряжинский район, п. Пряжа
ул. Петрозаводская, д. 16)</t>
  </si>
  <si>
    <t>Устранение препятствий по пути следования в группу (расширение дверных проемов, устранение порогов); закупка дидактического оборудования, пособий для проведения коррекционно-развивающих занятий (оборудованный стол с зеркалом для работы логопеда, сухой бассейн).</t>
  </si>
  <si>
    <t>Муниципальное казенное образовательное учреждение «Детский сад «Теремок» (Пряжинский район, с. Эссойла, ул. Октябрьская, д.9)</t>
  </si>
  <si>
    <t>Устранение препятствий по пути следования в группу (расширение дверных проемов, устранение порогов); закупка дидактического оборудования, пособий для проведения коррекционно-развивающих занятий (оборудованный стол с зеркалом для работы логопеда).</t>
  </si>
  <si>
    <t>Муниципальное казенное образовательное учреждение дополнительного образования «Районный Центр творчества детей и юношества» (г. Сегежа, ул. Советская, д. 20)</t>
  </si>
  <si>
    <t>Муниципальное бюджетное образовательное учреждение дополнительного образования Петрозаводского городского округа «Детско-юношеский центр» (г. Петрозаводск, пр. А. Невского, д.71)</t>
  </si>
  <si>
    <t>Оборудование входа для маломобильных групп населения, установка контрастной маркировки крайних лестниц в лестничных пролетах, установка поручней внутри здания; закупка дидактического оборудования, пособий для проведения коррекционно-развивающих занятий.</t>
  </si>
  <si>
    <t>Муниципальное казенное образовательное учреждение дополнительного образования Муезерский Дом творчества  (Муезерский район, п. Муезерский, пер. Строителей, д.13)</t>
  </si>
  <si>
    <t>Устранение перепад высот на внешней лестнице, изменение ширины лестничных маршей, установка съемного пандуса, расширение дверного проема и демонтаж дверного порога; закупка дидактического оборудования, пособий для проведения коррекционно-развивающих занятий.</t>
  </si>
  <si>
    <t>Муниципальное бюджетное образовательное учреждение дополнительного образования
«Дом детского творчества» Пудожа Республики Карелия (г. Пудож, ул. Пионерская, д.21)</t>
  </si>
  <si>
    <t>Замена входной двери с расширением проема, устройство съемного пандуса; закупка дидактического оборудования, пособий для проведения коррекционно-развивающих занятий.</t>
  </si>
  <si>
    <t>Муниципальное образовательное учреждение дополнительного образования «Школа искусств» г. Суоярви, (г. Суоярви, ул. Победы, д.6)</t>
  </si>
  <si>
    <t>Устройство съемных пандусов, установка вывески, тактильных пиктограмм, знаков, создание информационных уголков с учетом потребностей детей-инвалидов, установка кнопки вызова персонала для инвалидов-колясочников, устройство поручней); закупка двери, съемных пандусов,закупка дидактического оборудования для проведения коррекционно-развивающих занятий.</t>
  </si>
  <si>
    <t>ГКУСЗ РК "Центр социальной работы Прионежского района"</t>
  </si>
  <si>
    <t>Основное здание (администрация, прием граждан), г. Петрозаводск, пр Ленина, д.4</t>
  </si>
  <si>
    <t xml:space="preserve">ДЧ-И </t>
  </si>
  <si>
    <t xml:space="preserve">Обустройство входной зоны, демонтаж и монтаж входных дверей, разбор пола тамбура, устройство новых полов тамбура с уклоном, устройство уклона с поручями у входной зоны; установка поручней внутри здания, </t>
  </si>
  <si>
    <t>бюджет муниципалитета</t>
  </si>
  <si>
    <t>Всего РК+ФБ, тыс. рублей</t>
  </si>
  <si>
    <t>2</t>
  </si>
  <si>
    <t>8</t>
  </si>
  <si>
    <t>10</t>
  </si>
  <si>
    <t>12</t>
  </si>
  <si>
    <r>
      <t>МБУ "</t>
    </r>
    <r>
      <rPr>
        <b/>
        <sz val="11"/>
        <color theme="1"/>
        <rFont val="Times New Roman"/>
        <family val="1"/>
        <charset val="204"/>
      </rPr>
      <t>Сегежский</t>
    </r>
    <r>
      <rPr>
        <sz val="11"/>
        <color theme="1"/>
        <rFont val="Times New Roman"/>
        <family val="1"/>
        <charset val="204"/>
      </rPr>
      <t xml:space="preserve"> комплексный центр социального обслуживания населения "Гармония", в том числе:</t>
    </r>
  </si>
  <si>
    <r>
      <t xml:space="preserve">МКУ "Комплексный центр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Медвежьегорского</t>
    </r>
    <r>
      <rPr>
        <sz val="11"/>
        <color theme="1"/>
        <rFont val="Times New Roman"/>
        <family val="1"/>
        <charset val="204"/>
      </rPr>
      <t xml:space="preserve"> района", в том числе:</t>
    </r>
  </si>
  <si>
    <r>
      <t xml:space="preserve">МКУ "Комплексный центр социального обслуживания населения г. </t>
    </r>
    <r>
      <rPr>
        <b/>
        <sz val="11"/>
        <color theme="1"/>
        <rFont val="Times New Roman"/>
        <family val="1"/>
        <charset val="204"/>
      </rPr>
      <t>Кеми</t>
    </r>
    <r>
      <rPr>
        <sz val="11"/>
        <color theme="1"/>
        <rFont val="Times New Roman"/>
        <family val="1"/>
        <charset val="204"/>
      </rPr>
      <t xml:space="preserve"> и Кемского района", в том числе:</t>
    </r>
  </si>
  <si>
    <r>
      <t>МБУ "Центр социального обслуживания населения г.</t>
    </r>
    <r>
      <rPr>
        <b/>
        <sz val="11"/>
        <color theme="1"/>
        <rFont val="Times New Roman"/>
        <family val="1"/>
        <charset val="204"/>
      </rPr>
      <t xml:space="preserve"> Костомукши</t>
    </r>
    <r>
      <rPr>
        <sz val="11"/>
        <color theme="1"/>
        <rFont val="Times New Roman"/>
        <family val="1"/>
        <charset val="204"/>
      </rPr>
      <t>", в том числе:</t>
    </r>
  </si>
  <si>
    <r>
      <t xml:space="preserve">МБУ "Комплексный центр социального обслуживания насления" </t>
    </r>
    <r>
      <rPr>
        <b/>
        <sz val="11"/>
        <color theme="1"/>
        <rFont val="Times New Roman"/>
        <family val="1"/>
        <charset val="204"/>
      </rPr>
      <t>Сортавальского</t>
    </r>
    <r>
      <rPr>
        <sz val="11"/>
        <color theme="1"/>
        <rFont val="Times New Roman"/>
        <family val="1"/>
        <charset val="204"/>
      </rPr>
      <t xml:space="preserve"> района, в том числе:</t>
    </r>
  </si>
  <si>
    <t>ГБУ СО РК "Центр помощи детям, оставшимся без попечения родителей № 6", в том числе:</t>
  </si>
  <si>
    <t>ДЧВ</t>
  </si>
  <si>
    <t>10 04</t>
  </si>
  <si>
    <t>ГКУ СЗ РК "Центр социальной работы г. Питкяранты и Питкярантского района"</t>
  </si>
  <si>
    <t>Административное здание (г. Питкяранта, ул. Ленина, д.33)</t>
  </si>
  <si>
    <t>Здание стационара (отделение социальной реабилитации) и полустационара (отделение помощи детям) (г. Пудож, ул. Пионерская, д.69Б)</t>
  </si>
  <si>
    <t xml:space="preserve">Здание полустационара (Отделение социальной помощи семье и детям) (г.Медвежьегорск, ул. Горького, д.7, </t>
  </si>
  <si>
    <r>
      <t xml:space="preserve">Обустройство входной зоны, установка пандуса, </t>
    </r>
    <r>
      <rPr>
        <i/>
        <sz val="10"/>
        <color rgb="FFFF0000"/>
        <rFont val="Times New Roman"/>
        <family val="1"/>
        <charset val="204"/>
      </rPr>
      <t>козырька</t>
    </r>
    <r>
      <rPr>
        <i/>
        <sz val="10"/>
        <rFont val="Times New Roman"/>
        <family val="1"/>
        <charset val="204"/>
      </rPr>
      <t>, дооборудование средствами адаптации, установка средств ориентации, адаптация санитарно-гигиенических помещений</t>
    </r>
  </si>
  <si>
    <t>Оборудование санитарно-гигиенической комнаты: мнемосхема, пластик, защитное покрытие, подложка из оргстекла, дверная ручка, доводчик для дверей, поручень прямой настенный, сушилка для рук для МГН, зеркало поворотное травмобезопасное, сиденье для унитаза, бесконтактный сенсорный дозатор мыла;установка настенного  поручня под раковину и на унитаз, беспроводной системы вызова помощи, сиденья для душа, поручня настенного опорного в санузле, маяков световых для дверных проемов, пандуса перекатного для преодоления порогов, тактильных пиктограмм, вешалки для полотенец, краски для маркировки первой и последней ступени, установка противоскользящих предупреждающих накладок, установка держателей для костылей травмобезопасных, монтаж сенсорного крана, тактильных табличек.Оборудование кабинета для реабилитации детей - инвалидов необходимым оборудованием:тактильная панель акустическая большая, тактильно-развивающая панель, набор  для развития детей-инвалидов Монтессори.</t>
  </si>
  <si>
    <t>Устройство пандуса с навесом и крыльцом,замена входной двери, замена двери и расширение дверного проема санузла. Установка поручня откидного на стойке с держателем туалетной бумаги, зеркала настенного поворотного противоосколочного, держателя для костылей . Оборудование крыльца для эвакуационного выхода. Установка приемника сигналов системы вызова помощи. Монтаж антивандальной копки вызова персонала. Монтаж кнопки вызова помощи тактильной. Установка светового маяка для дверных проемов . Установка комплексной тактильной таблички азбукой Брайля, тактильной наклейки. Установка тактильных пиктограмм,  ленты сигнальной, тактильной плитки.  Поставка портативной информационной система для слабослышащих "Исток" А2.</t>
  </si>
  <si>
    <t>Разработка и составление проектно-сметной документации. Обустройство входной группы в здание (продольный уклон, поручни, навес), приобретение тактильной плитки, направляющих лент, световых маяков, контрастной ленты, индукционной системы "Исток 2А", установка поручней, расширение дверных проемов, установка дверей и  системы автоматического открывания дверей, доводчиков дверных, регулируемых усилием и задержкой закрытия. Приобретение системы вызова помощи. Адаптация санитарно-гигиенической комнат, разработка и составление проектно-сметной  документации, выравнивание полов, замена проходных дверей без порогов, покраска стен</t>
  </si>
  <si>
    <t>МБУ дополнительного образования "Кемская детская школа искусств", в том числе:</t>
  </si>
  <si>
    <t>Структурное подразделение(г.Кемь, пр. Пролетарский, д.68)</t>
  </si>
  <si>
    <t>Дооборудование средствами адаптации (оборудование входных зон, лестниц, путей движения, зон оказания услуг, санитарно-гигиенических помещений, прилегающих территорий, установка средств ориентации)(сантехоборудование,стол для инвалида-колясочника,пристенные поручни,тактильные пиктограммы и мнемосхемы,.</t>
  </si>
  <si>
    <t xml:space="preserve">Дооборудование помещений (стол для инвалидов-калясочников, звуковые маяки со встроенной памятью) </t>
  </si>
  <si>
    <t>Обустройство кабинета для приема инвалидов: - демонтаж перегородки между кабинетами; оборудование входной группы; установка двух дверей; выравнивание полов; замена трех окон, установка светодиодных ламп освещения.</t>
  </si>
  <si>
    <t>Оборудование санитарно-гигиенической комнаты, приобретение сантехники для МНГ (унитазы, раковины и смесителей локтевых); приобретение и установка сенсорных автоматических сушилок и дозаторов мыла; приобретение и установка поручней, крючков для костылей, травмбезопасных поворотных зеркал для МНГ, тактильных табличек и пиктограмм; ремон крыльца (укладка плитки и противоскользящего покрытия), приобретение световых маяков и табло для МНГ, приемного устройства вызова ПС-2 и антивандальной кнопки с сигналом, скамеек для МНГ,  переносного пандуса, фотоувеличителя.                                                                     Для  Административно-хозяйственной части ((г.Костомукша, ул.Калевала, 13): приобретение и установка сенсорной автоматической сушилки и дозатора мыла; приобретение и установка поручней, крючков для костылей, пиктограмм; приобретение световых маяков и табло для МНГ, системы вызова помощи, скамейки для МНГ,  переносного пандуса, фотоувеличителя, контрастной нескользящей ленты.                                                                                            Для отделение временного проживания граждан пожилого возраста и инвалидов(д.Вокнаволок, ул.Перттунена, 7):приобретение телескопических рамп для использования при эвакуации получателей социальных услуг на пожарных выходах.</t>
  </si>
  <si>
    <t>Обустройство входной зоны: реконструкция крыльца, установка пандуса,, замена дверей.</t>
  </si>
  <si>
    <t>Экспозиция "Животный мир"(г. Петрозаводск, ул. Энгельса, 5)</t>
  </si>
  <si>
    <t xml:space="preserve">Приобретение и установка беспроводной системы вызова "Тифловызов", системы "Аудиогид" </t>
  </si>
  <si>
    <t xml:space="preserve">Приобретение и установка внешнего и внутренних пандусов  </t>
  </si>
  <si>
    <t xml:space="preserve">Приобретение и установка  беспроводной системы вызова "Тифловызов" </t>
  </si>
  <si>
    <t xml:space="preserve">Приобретение и установка тактильных плиток, лент и наклеек, беспроводной системы вызова "Тифловызов", пандуса </t>
  </si>
  <si>
    <t xml:space="preserve">Приобретение и установка тактильных плиток, лент и наклеек </t>
  </si>
  <si>
    <t xml:space="preserve">Приобретение и установка тактильных плиток, лент и наклеек, уличного пандуса и поручней, беспроводной системы вызова "Тифловызов", адаптация туалетной комнаты, адаптация гостиничного номера  </t>
  </si>
  <si>
    <t>Приобретение и установка тактильных плиток, лент и наклеек, внутреннего пандуса</t>
  </si>
  <si>
    <t xml:space="preserve">Приобретение и установка тактильных плиток, лент и наклеек, беспроводной системы вызова "Тифловызов"  </t>
  </si>
  <si>
    <t xml:space="preserve">Приобретение оборудования и материалов для установки тактильных плиток, лент, наклеек, беспроводной системы вызова "Тифловызов", адаптация санитарной комнаты  </t>
  </si>
  <si>
    <t>Приобретение оборудования и материалов для установки тактильных плиток, лент и наклеек, беспроводной системы "Тифловызов", адаптация санитарной комнаты</t>
  </si>
  <si>
    <t xml:space="preserve">Приобретение оборудования и материалов для установки тактильных плиток, лент и наклеек, беспроводной системы вызова "Тифловызов", дверей, адаптация санитарной комнаты </t>
  </si>
  <si>
    <t xml:space="preserve">Приобретение оборудования и материалов для установки тактильных плиток, лент и наклеек, беспроводной системы вызова "Тифловызов", адаптация санитарной комнаты </t>
  </si>
  <si>
    <t xml:space="preserve">МБУдполнительного образования "Пяозерская детская музыкальная школа", в том числе: </t>
  </si>
  <si>
    <t xml:space="preserve">Сруктурное подразделение (Лоухский муниципальный район, п.Лоухи, ул.23-й Гвардейской стрелковой дивизии, д.2)  </t>
  </si>
  <si>
    <t>Приобретение оборудования и материалов для установки тактильных плиток, лент и наклеек,</t>
  </si>
  <si>
    <t>1102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</si>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</sst>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9" borderId="25" applyNumberFormat="0" applyAlignment="0" applyProtection="0"/>
    <xf numFmtId="0" fontId="17" fillId="22" borderId="26" applyNumberFormat="0" applyAlignment="0" applyProtection="0"/>
    <xf numFmtId="0" fontId="18" fillId="22" borderId="25" applyNumberFormat="0" applyAlignment="0" applyProtection="0"/>
    <xf numFmtId="0" fontId="19" fillId="0" borderId="27" applyNumberFormat="0" applyFill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23" borderId="31" applyNumberFormat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10" fillId="0" borderId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10" fillId="25" borderId="32" applyNumberFormat="0" applyFont="0" applyAlignment="0" applyProtection="0"/>
    <xf numFmtId="0" fontId="10" fillId="25" borderId="32" applyNumberFormat="0" applyFont="0" applyAlignment="0" applyProtection="0"/>
    <xf numFmtId="0" fontId="10" fillId="25" borderId="32" applyNumberFormat="0" applyFont="0" applyAlignment="0" applyProtection="0"/>
    <xf numFmtId="0" fontId="10" fillId="25" borderId="32" applyNumberFormat="0" applyFont="0" applyAlignment="0" applyProtection="0"/>
    <xf numFmtId="0" fontId="10" fillId="25" borderId="32" applyNumberFormat="0" applyFont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6" borderId="0" applyNumberFormat="0" applyBorder="0" applyAlignment="0" applyProtection="0"/>
  </cellStyleXfs>
  <cellXfs count="328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/>
    <xf numFmtId="9" fontId="2" fillId="0" borderId="0" xfId="2" applyFont="1"/>
    <xf numFmtId="164" fontId="2" fillId="0" borderId="0" xfId="1" applyFont="1" applyAlignment="1">
      <alignment horizontal="center" vertical="center"/>
    </xf>
    <xf numFmtId="0" fontId="6" fillId="0" borderId="0" xfId="0" applyFont="1" applyFill="1" applyAlignment="1"/>
    <xf numFmtId="0" fontId="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9" fontId="8" fillId="0" borderId="2" xfId="2" applyFont="1" applyBorder="1" applyAlignment="1">
      <alignment horizontal="center" vertical="center" wrapText="1"/>
    </xf>
    <xf numFmtId="9" fontId="8" fillId="0" borderId="6" xfId="2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164" fontId="9" fillId="0" borderId="14" xfId="1" applyFont="1" applyBorder="1" applyAlignment="1">
      <alignment horizontal="center" vertical="center" wrapText="1"/>
    </xf>
    <xf numFmtId="9" fontId="9" fillId="0" borderId="14" xfId="2" applyFont="1" applyBorder="1" applyAlignment="1">
      <alignment horizontal="center" vertical="center" wrapText="1"/>
    </xf>
    <xf numFmtId="9" fontId="9" fillId="0" borderId="15" xfId="2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164" fontId="8" fillId="0" borderId="14" xfId="1" applyFont="1" applyBorder="1" applyAlignment="1">
      <alignment horizontal="center" vertical="center" wrapText="1"/>
    </xf>
    <xf numFmtId="9" fontId="8" fillId="0" borderId="14" xfId="2" applyFont="1" applyBorder="1" applyAlignment="1">
      <alignment horizontal="center" vertical="center" wrapText="1"/>
    </xf>
    <xf numFmtId="9" fontId="8" fillId="0" borderId="15" xfId="2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19" xfId="2" applyFont="1" applyBorder="1" applyAlignment="1">
      <alignment horizontal="center" vertical="center" wrapText="1"/>
    </xf>
    <xf numFmtId="164" fontId="9" fillId="0" borderId="14" xfId="1" applyFont="1" applyBorder="1" applyAlignment="1">
      <alignment vertical="center" wrapText="1"/>
    </xf>
    <xf numFmtId="164" fontId="8" fillId="0" borderId="14" xfId="1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164" fontId="2" fillId="0" borderId="17" xfId="1" applyFont="1" applyBorder="1" applyAlignment="1">
      <alignment vertical="center" wrapText="1"/>
    </xf>
    <xf numFmtId="9" fontId="2" fillId="0" borderId="17" xfId="2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4" fontId="2" fillId="0" borderId="14" xfId="1" applyFont="1" applyFill="1" applyBorder="1" applyAlignment="1">
      <alignment vertical="center" wrapText="1"/>
    </xf>
    <xf numFmtId="164" fontId="2" fillId="0" borderId="14" xfId="1" applyFont="1" applyFill="1" applyBorder="1" applyAlignment="1">
      <alignment horizontal="center" vertical="center" wrapText="1"/>
    </xf>
    <xf numFmtId="9" fontId="2" fillId="0" borderId="14" xfId="2" applyFont="1" applyFill="1" applyBorder="1" applyAlignment="1">
      <alignment horizontal="center" vertical="center" wrapText="1"/>
    </xf>
    <xf numFmtId="9" fontId="2" fillId="0" borderId="15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vertical="center" wrapText="1"/>
    </xf>
    <xf numFmtId="164" fontId="2" fillId="2" borderId="14" xfId="1" applyFont="1" applyFill="1" applyBorder="1" applyAlignment="1">
      <alignment horizontal="center" vertical="center" wrapText="1"/>
    </xf>
    <xf numFmtId="9" fontId="2" fillId="2" borderId="14" xfId="2" applyFont="1" applyFill="1" applyBorder="1" applyAlignment="1">
      <alignment horizontal="center" vertical="center" wrapText="1"/>
    </xf>
    <xf numFmtId="9" fontId="2" fillId="2" borderId="15" xfId="2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left" vertical="center" wrapText="1" indent="3"/>
    </xf>
    <xf numFmtId="0" fontId="12" fillId="0" borderId="14" xfId="0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left" vertical="center" wrapText="1" indent="1"/>
    </xf>
    <xf numFmtId="49" fontId="12" fillId="0" borderId="14" xfId="0" applyNumberFormat="1" applyFont="1" applyBorder="1" applyAlignment="1">
      <alignment horizontal="center" vertical="center" wrapText="1"/>
    </xf>
    <xf numFmtId="164" fontId="12" fillId="0" borderId="14" xfId="1" applyFont="1" applyBorder="1" applyAlignment="1">
      <alignment vertical="center" wrapText="1"/>
    </xf>
    <xf numFmtId="164" fontId="11" fillId="0" borderId="14" xfId="1" applyFont="1" applyFill="1" applyBorder="1" applyAlignment="1">
      <alignment horizontal="center" vertical="center" wrapText="1"/>
    </xf>
    <xf numFmtId="9" fontId="12" fillId="0" borderId="14" xfId="2" applyFont="1" applyBorder="1" applyAlignment="1">
      <alignment horizontal="center" vertical="center" wrapText="1"/>
    </xf>
    <xf numFmtId="9" fontId="2" fillId="0" borderId="15" xfId="2" applyFont="1" applyBorder="1" applyAlignment="1">
      <alignment horizontal="center" vertical="center" wrapText="1"/>
    </xf>
    <xf numFmtId="9" fontId="12" fillId="0" borderId="15" xfId="2" applyFont="1" applyBorder="1" applyAlignment="1">
      <alignment horizontal="center" vertical="center" wrapText="1"/>
    </xf>
    <xf numFmtId="0" fontId="11" fillId="0" borderId="14" xfId="3" applyFont="1" applyFill="1" applyBorder="1" applyAlignment="1" applyProtection="1">
      <alignment horizontal="left" vertical="center" wrapText="1" indent="3"/>
      <protection locked="0"/>
    </xf>
    <xf numFmtId="49" fontId="7" fillId="2" borderId="14" xfId="0" applyNumberFormat="1" applyFont="1" applyFill="1" applyBorder="1" applyAlignment="1">
      <alignment horizontal="center" vertical="center" wrapText="1"/>
    </xf>
    <xf numFmtId="0" fontId="11" fillId="3" borderId="14" xfId="3" applyFont="1" applyFill="1" applyBorder="1" applyAlignment="1" applyProtection="1">
      <alignment horizontal="left" vertical="center" wrapText="1" indent="3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Border="1" applyAlignment="1">
      <alignment horizontal="center" vertical="center" wrapText="1"/>
    </xf>
    <xf numFmtId="164" fontId="12" fillId="0" borderId="14" xfId="1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2" fillId="0" borderId="14" xfId="1" applyFont="1" applyBorder="1" applyAlignment="1">
      <alignment vertical="center" wrapText="1"/>
    </xf>
    <xf numFmtId="164" fontId="2" fillId="0" borderId="14" xfId="1" applyFont="1" applyBorder="1" applyAlignment="1">
      <alignment horizontal="center" vertical="center" wrapText="1"/>
    </xf>
    <xf numFmtId="9" fontId="2" fillId="0" borderId="14" xfId="2" applyFont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164" fontId="11" fillId="0" borderId="14" xfId="1" applyFont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left" vertical="center" wrapText="1" indent="1"/>
    </xf>
    <xf numFmtId="0" fontId="9" fillId="0" borderId="16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164" fontId="8" fillId="0" borderId="8" xfId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164" fontId="2" fillId="0" borderId="17" xfId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protection locked="0"/>
    </xf>
    <xf numFmtId="49" fontId="9" fillId="0" borderId="16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1" applyFont="1" applyBorder="1" applyAlignment="1">
      <alignment horizontal="center" vertical="center"/>
    </xf>
    <xf numFmtId="0" fontId="2" fillId="0" borderId="0" xfId="0" applyFont="1" applyAlignment="1" applyProtection="1">
      <alignment vertical="top"/>
      <protection locked="0"/>
    </xf>
    <xf numFmtId="0" fontId="9" fillId="0" borderId="16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 indent="1"/>
    </xf>
    <xf numFmtId="164" fontId="8" fillId="0" borderId="2" xfId="1" applyFont="1" applyBorder="1" applyAlignment="1">
      <alignment horizontal="center" vertical="center"/>
    </xf>
    <xf numFmtId="0" fontId="9" fillId="0" borderId="0" xfId="0" applyFont="1"/>
    <xf numFmtId="49" fontId="9" fillId="0" borderId="16" xfId="0" applyNumberFormat="1" applyFont="1" applyBorder="1" applyAlignment="1">
      <alignment horizontal="center" vertical="center" wrapText="1"/>
    </xf>
    <xf numFmtId="164" fontId="9" fillId="0" borderId="14" xfId="1" applyFont="1" applyBorder="1" applyAlignment="1">
      <alignment horizontal="center" vertical="center"/>
    </xf>
    <xf numFmtId="164" fontId="8" fillId="0" borderId="14" xfId="1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49" fontId="9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4" fontId="11" fillId="0" borderId="14" xfId="1" applyFont="1" applyFill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164" fontId="8" fillId="0" borderId="17" xfId="1" applyFont="1" applyBorder="1" applyAlignment="1">
      <alignment vertical="center" wrapText="1"/>
    </xf>
    <xf numFmtId="164" fontId="8" fillId="0" borderId="17" xfId="1" applyFont="1" applyBorder="1" applyAlignment="1">
      <alignment horizontal="center" vertical="center" wrapText="1"/>
    </xf>
    <xf numFmtId="9" fontId="8" fillId="0" borderId="17" xfId="2" applyFont="1" applyBorder="1" applyAlignment="1">
      <alignment horizontal="center" vertical="center" wrapText="1"/>
    </xf>
    <xf numFmtId="9" fontId="8" fillId="0" borderId="21" xfId="2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34" xfId="0" applyNumberFormat="1" applyFont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vertical="center" wrapText="1"/>
    </xf>
    <xf numFmtId="164" fontId="2" fillId="2" borderId="14" xfId="1" applyFont="1" applyFill="1" applyBorder="1" applyAlignment="1">
      <alignment horizontal="center" vertical="center" wrapText="1"/>
    </xf>
    <xf numFmtId="9" fontId="2" fillId="2" borderId="14" xfId="2" applyFont="1" applyFill="1" applyBorder="1" applyAlignment="1">
      <alignment horizontal="center" vertical="center" wrapText="1"/>
    </xf>
    <xf numFmtId="9" fontId="2" fillId="2" borderId="15" xfId="2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left" vertical="center" wrapText="1" indent="1"/>
    </xf>
    <xf numFmtId="49" fontId="12" fillId="0" borderId="14" xfId="0" applyNumberFormat="1" applyFont="1" applyBorder="1" applyAlignment="1">
      <alignment horizontal="center" vertical="center" wrapText="1"/>
    </xf>
    <xf numFmtId="164" fontId="11" fillId="0" borderId="14" xfId="1" applyFont="1" applyFill="1" applyBorder="1" applyAlignment="1">
      <alignment horizontal="center" vertical="center" wrapText="1"/>
    </xf>
    <xf numFmtId="9" fontId="12" fillId="0" borderId="14" xfId="2" applyFont="1" applyBorder="1" applyAlignment="1">
      <alignment horizontal="center" vertical="center" wrapText="1"/>
    </xf>
    <xf numFmtId="9" fontId="12" fillId="0" borderId="15" xfId="2" applyFont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1" fillId="3" borderId="14" xfId="3" applyFont="1" applyFill="1" applyBorder="1" applyAlignment="1" applyProtection="1">
      <alignment horizontal="left" vertical="center" wrapText="1" indent="3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Border="1" applyAlignment="1">
      <alignment horizontal="center" vertical="center" wrapText="1"/>
    </xf>
    <xf numFmtId="164" fontId="12" fillId="0" borderId="14" xfId="1" applyFont="1" applyBorder="1" applyAlignment="1">
      <alignment horizontal="center" vertical="center" wrapText="1"/>
    </xf>
    <xf numFmtId="164" fontId="2" fillId="0" borderId="14" xfId="1" applyFont="1" applyBorder="1" applyAlignment="1">
      <alignment vertical="center" wrapText="1"/>
    </xf>
    <xf numFmtId="164" fontId="2" fillId="0" borderId="14" xfId="1" applyFont="1" applyBorder="1" applyAlignment="1">
      <alignment horizontal="center" vertical="center" wrapText="1"/>
    </xf>
    <xf numFmtId="164" fontId="11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1" applyFont="1" applyFill="1" applyBorder="1" applyAlignment="1">
      <alignment vertical="center" wrapText="1"/>
    </xf>
    <xf numFmtId="164" fontId="2" fillId="0" borderId="8" xfId="1" applyFont="1" applyFill="1" applyBorder="1" applyAlignment="1">
      <alignment horizontal="center" vertical="center" wrapText="1"/>
    </xf>
    <xf numFmtId="9" fontId="2" fillId="0" borderId="8" xfId="2" applyFont="1" applyFill="1" applyBorder="1" applyAlignment="1">
      <alignment horizontal="center" vertical="center" wrapText="1"/>
    </xf>
    <xf numFmtId="9" fontId="2" fillId="0" borderId="19" xfId="2" applyFont="1" applyFill="1" applyBorder="1" applyAlignment="1">
      <alignment horizontal="center" vertical="center" wrapText="1"/>
    </xf>
    <xf numFmtId="0" fontId="2" fillId="0" borderId="14" xfId="0" applyFont="1" applyBorder="1"/>
    <xf numFmtId="49" fontId="2" fillId="0" borderId="14" xfId="0" applyNumberFormat="1" applyFont="1" applyBorder="1" applyAlignment="1">
      <alignment horizontal="center" vertical="top" wrapText="1"/>
    </xf>
    <xf numFmtId="166" fontId="2" fillId="2" borderId="14" xfId="2" applyNumberFormat="1" applyFont="1" applyFill="1" applyBorder="1" applyAlignment="1">
      <alignment horizontal="center" vertical="center" wrapText="1"/>
    </xf>
    <xf numFmtId="9" fontId="2" fillId="2" borderId="14" xfId="2" applyNumberFormat="1" applyFont="1" applyFill="1" applyBorder="1" applyAlignment="1">
      <alignment horizontal="center" vertical="center" wrapText="1"/>
    </xf>
    <xf numFmtId="9" fontId="2" fillId="0" borderId="14" xfId="0" applyNumberFormat="1" applyFont="1" applyBorder="1"/>
    <xf numFmtId="164" fontId="2" fillId="0" borderId="0" xfId="0" applyNumberFormat="1" applyFont="1"/>
    <xf numFmtId="9" fontId="12" fillId="0" borderId="15" xfId="2" applyFont="1" applyFill="1" applyBorder="1" applyAlignment="1">
      <alignment horizontal="center" vertical="center" wrapText="1"/>
    </xf>
    <xf numFmtId="9" fontId="13" fillId="0" borderId="15" xfId="2" applyFont="1" applyFill="1" applyBorder="1" applyAlignment="1">
      <alignment horizontal="center" vertical="center" wrapText="1"/>
    </xf>
    <xf numFmtId="164" fontId="9" fillId="0" borderId="15" xfId="1" applyFont="1" applyBorder="1" applyAlignment="1">
      <alignment horizontal="center" vertical="center" wrapText="1"/>
    </xf>
    <xf numFmtId="164" fontId="8" fillId="0" borderId="15" xfId="1" applyFont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left" vertical="center" wrapText="1" indent="3"/>
    </xf>
    <xf numFmtId="0" fontId="2" fillId="3" borderId="14" xfId="0" applyFont="1" applyFill="1" applyBorder="1" applyAlignment="1">
      <alignment horizontal="left" vertical="center" wrapText="1" inden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164" fontId="34" fillId="0" borderId="14" xfId="1" applyFont="1" applyFill="1" applyBorder="1" applyAlignment="1">
      <alignment horizontal="center" vertical="center" wrapText="1"/>
    </xf>
    <xf numFmtId="9" fontId="35" fillId="0" borderId="14" xfId="2" applyFont="1" applyFill="1" applyBorder="1" applyAlignment="1">
      <alignment horizontal="center" vertical="center" wrapText="1"/>
    </xf>
    <xf numFmtId="9" fontId="35" fillId="0" borderId="15" xfId="2" applyFont="1" applyFill="1" applyBorder="1" applyAlignment="1">
      <alignment horizontal="center" vertical="center" wrapText="1"/>
    </xf>
    <xf numFmtId="0" fontId="34" fillId="0" borderId="14" xfId="3" applyFont="1" applyFill="1" applyBorder="1" applyAlignment="1">
      <alignment horizontal="left" vertical="center" wrapText="1" indent="1"/>
    </xf>
    <xf numFmtId="0" fontId="34" fillId="0" borderId="14" xfId="3" applyFont="1" applyFill="1" applyBorder="1" applyAlignment="1" applyProtection="1">
      <alignment horizontal="left" vertical="center" wrapText="1" indent="3"/>
      <protection locked="0"/>
    </xf>
    <xf numFmtId="0" fontId="2" fillId="0" borderId="0" xfId="0" applyFont="1" applyFill="1"/>
    <xf numFmtId="0" fontId="7" fillId="0" borderId="14" xfId="0" applyFont="1" applyFill="1" applyBorder="1" applyAlignment="1">
      <alignment horizontal="center" vertical="center" wrapText="1"/>
    </xf>
    <xf numFmtId="0" fontId="34" fillId="0" borderId="14" xfId="3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>
      <alignment horizontal="center" vertical="center" wrapText="1"/>
    </xf>
    <xf numFmtId="0" fontId="34" fillId="0" borderId="14" xfId="3" applyFont="1" applyFill="1" applyBorder="1" applyAlignment="1">
      <alignment horizontal="left" vertical="center" wrapText="1" indent="3"/>
    </xf>
    <xf numFmtId="0" fontId="33" fillId="2" borderId="14" xfId="0" applyFont="1" applyFill="1" applyBorder="1" applyAlignment="1">
      <alignment horizontal="left" vertical="center" wrapText="1" indent="1"/>
    </xf>
    <xf numFmtId="0" fontId="33" fillId="2" borderId="14" xfId="0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164" fontId="33" fillId="2" borderId="14" xfId="1" applyFont="1" applyFill="1" applyBorder="1" applyAlignment="1">
      <alignment horizontal="center" vertical="center" wrapText="1"/>
    </xf>
    <xf numFmtId="9" fontId="33" fillId="2" borderId="14" xfId="2" applyFont="1" applyFill="1" applyBorder="1" applyAlignment="1">
      <alignment horizontal="center" vertical="center" wrapText="1"/>
    </xf>
    <xf numFmtId="9" fontId="33" fillId="2" borderId="15" xfId="2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49" fontId="8" fillId="0" borderId="17" xfId="0" applyNumberFormat="1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2" borderId="17" xfId="3" applyFont="1" applyFill="1" applyBorder="1" applyAlignment="1">
      <alignment horizontal="left" vertical="center" wrapText="1" indent="1"/>
    </xf>
    <xf numFmtId="49" fontId="9" fillId="0" borderId="14" xfId="0" applyNumberFormat="1" applyFont="1" applyBorder="1" applyAlignment="1">
      <alignment horizontal="center" vertical="top" wrapText="1"/>
    </xf>
    <xf numFmtId="43" fontId="2" fillId="0" borderId="0" xfId="0" applyNumberFormat="1" applyFont="1"/>
    <xf numFmtId="43" fontId="2" fillId="0" borderId="0" xfId="0" applyNumberFormat="1" applyFont="1" applyAlignment="1" applyProtection="1">
      <alignment vertical="top"/>
      <protection locked="0"/>
    </xf>
    <xf numFmtId="49" fontId="9" fillId="0" borderId="37" xfId="0" applyNumberFormat="1" applyFont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 indent="1"/>
    </xf>
    <xf numFmtId="164" fontId="9" fillId="0" borderId="16" xfId="1" applyFont="1" applyBorder="1" applyAlignment="1">
      <alignment vertical="center" wrapText="1"/>
    </xf>
    <xf numFmtId="164" fontId="9" fillId="0" borderId="16" xfId="1" applyFont="1" applyBorder="1" applyAlignment="1">
      <alignment horizontal="center" vertical="center" wrapText="1"/>
    </xf>
    <xf numFmtId="9" fontId="9" fillId="0" borderId="16" xfId="2" applyFont="1" applyBorder="1" applyAlignment="1">
      <alignment horizontal="center" vertical="center" wrapText="1"/>
    </xf>
    <xf numFmtId="164" fontId="9" fillId="0" borderId="16" xfId="1" applyFont="1" applyBorder="1" applyAlignment="1">
      <alignment horizontal="center" vertical="center"/>
    </xf>
    <xf numFmtId="9" fontId="9" fillId="0" borderId="40" xfId="2" applyFont="1" applyBorder="1" applyAlignment="1">
      <alignment horizontal="center" vertical="center" wrapText="1"/>
    </xf>
    <xf numFmtId="164" fontId="8" fillId="0" borderId="17" xfId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164" fontId="5" fillId="0" borderId="2" xfId="1" applyFont="1" applyBorder="1" applyAlignment="1">
      <alignment horizontal="center" vertical="center" wrapText="1"/>
    </xf>
    <xf numFmtId="0" fontId="2" fillId="26" borderId="14" xfId="0" applyFont="1" applyFill="1" applyBorder="1" applyAlignment="1">
      <alignment horizontal="left" vertical="center" wrapText="1" indent="1"/>
    </xf>
    <xf numFmtId="0" fontId="2" fillId="26" borderId="14" xfId="0" applyFont="1" applyFill="1" applyBorder="1" applyAlignment="1">
      <alignment horizontal="center" vertical="center" wrapText="1"/>
    </xf>
    <xf numFmtId="49" fontId="2" fillId="26" borderId="14" xfId="0" applyNumberFormat="1" applyFont="1" applyFill="1" applyBorder="1" applyAlignment="1">
      <alignment horizontal="center" vertical="center" wrapText="1"/>
    </xf>
    <xf numFmtId="164" fontId="2" fillId="26" borderId="14" xfId="1" applyFont="1" applyFill="1" applyBorder="1" applyAlignment="1">
      <alignment vertical="center" wrapText="1"/>
    </xf>
    <xf numFmtId="164" fontId="2" fillId="26" borderId="14" xfId="1" applyFont="1" applyFill="1" applyBorder="1" applyAlignment="1">
      <alignment horizontal="center" vertical="center" wrapText="1"/>
    </xf>
    <xf numFmtId="9" fontId="2" fillId="26" borderId="14" xfId="2" applyFont="1" applyFill="1" applyBorder="1" applyAlignment="1">
      <alignment horizontal="center" vertical="center" wrapText="1"/>
    </xf>
    <xf numFmtId="9" fontId="2" fillId="26" borderId="15" xfId="2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164" fontId="12" fillId="3" borderId="14" xfId="1" applyFont="1" applyFill="1" applyBorder="1" applyAlignment="1">
      <alignment vertical="center" wrapText="1"/>
    </xf>
    <xf numFmtId="164" fontId="11" fillId="3" borderId="14" xfId="1" applyFont="1" applyFill="1" applyBorder="1" applyAlignment="1">
      <alignment horizontal="center" vertical="center" wrapText="1"/>
    </xf>
    <xf numFmtId="9" fontId="12" fillId="3" borderId="14" xfId="2" applyFont="1" applyFill="1" applyBorder="1" applyAlignment="1">
      <alignment horizontal="center" vertical="center" wrapText="1"/>
    </xf>
    <xf numFmtId="9" fontId="13" fillId="3" borderId="14" xfId="2" applyFont="1" applyFill="1" applyBorder="1" applyAlignment="1">
      <alignment horizontal="center" vertical="center" wrapText="1"/>
    </xf>
    <xf numFmtId="164" fontId="2" fillId="3" borderId="14" xfId="1" applyFont="1" applyFill="1" applyBorder="1" applyAlignment="1">
      <alignment vertical="center" wrapText="1"/>
    </xf>
    <xf numFmtId="164" fontId="2" fillId="3" borderId="14" xfId="1" applyFont="1" applyFill="1" applyBorder="1" applyAlignment="1">
      <alignment horizontal="center" vertical="center" wrapText="1"/>
    </xf>
    <xf numFmtId="9" fontId="2" fillId="3" borderId="14" xfId="2" applyFont="1" applyFill="1" applyBorder="1" applyAlignment="1">
      <alignment horizontal="center" vertical="center" wrapText="1"/>
    </xf>
    <xf numFmtId="9" fontId="12" fillId="3" borderId="15" xfId="2" applyFont="1" applyFill="1" applyBorder="1" applyAlignment="1">
      <alignment horizontal="center" vertical="center" wrapText="1"/>
    </xf>
    <xf numFmtId="164" fontId="12" fillId="3" borderId="14" xfId="1" applyFont="1" applyFill="1" applyBorder="1" applyAlignment="1">
      <alignment horizontal="center" vertical="center" wrapText="1"/>
    </xf>
    <xf numFmtId="164" fontId="11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>
      <alignment vertical="center" wrapText="1"/>
    </xf>
    <xf numFmtId="164" fontId="7" fillId="3" borderId="14" xfId="1" applyFont="1" applyFill="1" applyBorder="1" applyAlignment="1">
      <alignment vertical="center" wrapText="1"/>
    </xf>
    <xf numFmtId="164" fontId="7" fillId="3" borderId="14" xfId="1" applyFont="1" applyFill="1" applyBorder="1" applyAlignment="1">
      <alignment horizontal="center" vertical="center" wrapText="1"/>
    </xf>
    <xf numFmtId="9" fontId="7" fillId="3" borderId="14" xfId="2" applyFont="1" applyFill="1" applyBorder="1" applyAlignment="1">
      <alignment horizontal="center" vertical="center" wrapText="1"/>
    </xf>
    <xf numFmtId="9" fontId="7" fillId="3" borderId="15" xfId="2" applyFont="1" applyFill="1" applyBorder="1" applyAlignment="1">
      <alignment horizontal="center" vertical="center" wrapText="1"/>
    </xf>
    <xf numFmtId="164" fontId="33" fillId="3" borderId="14" xfId="1" applyFont="1" applyFill="1" applyBorder="1" applyAlignment="1">
      <alignment vertical="center" wrapText="1"/>
    </xf>
    <xf numFmtId="164" fontId="35" fillId="3" borderId="14" xfId="1" applyFont="1" applyFill="1" applyBorder="1" applyAlignment="1">
      <alignment vertical="center" wrapText="1"/>
    </xf>
    <xf numFmtId="164" fontId="8" fillId="3" borderId="17" xfId="1" applyFont="1" applyFill="1" applyBorder="1" applyAlignment="1">
      <alignment vertical="center" wrapText="1"/>
    </xf>
    <xf numFmtId="164" fontId="8" fillId="3" borderId="17" xfId="1" applyFont="1" applyFill="1" applyBorder="1" applyAlignment="1">
      <alignment horizontal="center" vertical="center" wrapText="1"/>
    </xf>
    <xf numFmtId="9" fontId="8" fillId="3" borderId="17" xfId="2" applyFont="1" applyFill="1" applyBorder="1" applyAlignment="1">
      <alignment horizontal="center" vertical="center" wrapText="1"/>
    </xf>
    <xf numFmtId="164" fontId="8" fillId="3" borderId="14" xfId="1" applyFont="1" applyFill="1" applyBorder="1" applyAlignment="1">
      <alignment vertical="center" wrapText="1"/>
    </xf>
    <xf numFmtId="164" fontId="8" fillId="3" borderId="14" xfId="1" applyFont="1" applyFill="1" applyBorder="1" applyAlignment="1">
      <alignment horizontal="center" vertical="center" wrapText="1"/>
    </xf>
    <xf numFmtId="9" fontId="8" fillId="3" borderId="14" xfId="2" applyFont="1" applyFill="1" applyBorder="1" applyAlignment="1">
      <alignment horizontal="center" vertical="center" wrapText="1"/>
    </xf>
    <xf numFmtId="9" fontId="8" fillId="3" borderId="15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vertical="top"/>
      <protection locked="0"/>
    </xf>
    <xf numFmtId="164" fontId="2" fillId="3" borderId="17" xfId="1" applyFont="1" applyFill="1" applyBorder="1" applyAlignment="1" applyProtection="1">
      <alignment horizontal="center" vertical="center" wrapText="1"/>
      <protection locked="0"/>
    </xf>
    <xf numFmtId="164" fontId="2" fillId="3" borderId="14" xfId="1" applyFont="1" applyFill="1" applyBorder="1" applyAlignment="1" applyProtection="1">
      <alignment horizontal="center" vertical="center" wrapText="1"/>
      <protection locked="0"/>
    </xf>
    <xf numFmtId="164" fontId="2" fillId="3" borderId="14" xfId="1" applyFont="1" applyFill="1" applyBorder="1" applyAlignment="1">
      <alignment horizontal="center" vertical="center"/>
    </xf>
    <xf numFmtId="164" fontId="2" fillId="2" borderId="17" xfId="1" applyFont="1" applyFill="1" applyBorder="1" applyAlignment="1">
      <alignment vertical="center" wrapText="1"/>
    </xf>
    <xf numFmtId="164" fontId="2" fillId="2" borderId="17" xfId="1" applyFont="1" applyFill="1" applyBorder="1" applyAlignment="1">
      <alignment horizontal="center" vertical="center" wrapText="1"/>
    </xf>
    <xf numFmtId="9" fontId="2" fillId="2" borderId="38" xfId="2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 applyProtection="1">
      <alignment horizontal="center" vertical="center" wrapText="1"/>
      <protection locked="0"/>
    </xf>
    <xf numFmtId="164" fontId="2" fillId="2" borderId="14" xfId="1" applyFont="1" applyFill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23" xfId="0" applyNumberFormat="1" applyFont="1" applyBorder="1" applyAlignment="1">
      <alignment horizontal="center" vertical="top" wrapText="1"/>
    </xf>
    <xf numFmtId="49" fontId="8" fillId="0" borderId="39" xfId="0" applyNumberFormat="1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top" wrapText="1"/>
    </xf>
    <xf numFmtId="49" fontId="8" fillId="0" borderId="2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49" fontId="9" fillId="0" borderId="20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left" vertical="center" wrapText="1" indent="1"/>
    </xf>
    <xf numFmtId="0" fontId="11" fillId="2" borderId="17" xfId="3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2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2"/>
    </xf>
    <xf numFmtId="49" fontId="9" fillId="0" borderId="23" xfId="0" applyNumberFormat="1" applyFont="1" applyBorder="1" applyAlignment="1">
      <alignment horizontal="center" vertical="top" wrapText="1"/>
    </xf>
    <xf numFmtId="49" fontId="8" fillId="0" borderId="13" xfId="0" applyNumberFormat="1" applyFont="1" applyBorder="1" applyAlignment="1">
      <alignment horizontal="center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49" fontId="2" fillId="0" borderId="23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49" fontId="33" fillId="0" borderId="23" xfId="0" applyNumberFormat="1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left" vertical="top" wrapText="1"/>
    </xf>
    <xf numFmtId="49" fontId="9" fillId="0" borderId="23" xfId="0" applyNumberFormat="1" applyFont="1" applyFill="1" applyBorder="1" applyAlignment="1">
      <alignment horizontal="center" vertical="top" wrapText="1"/>
    </xf>
    <xf numFmtId="49" fontId="9" fillId="0" borderId="22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right"/>
    </xf>
  </cellXfs>
  <cellStyles count="70">
    <cellStyle name="20% - Акцент1 2" xfId="4"/>
    <cellStyle name="20% - Акцент1 3" xfId="5"/>
    <cellStyle name="20% - Акцент2 2" xfId="6"/>
    <cellStyle name="20% - Акцент2 3" xfId="7"/>
    <cellStyle name="20% - Акцент3 2" xfId="8"/>
    <cellStyle name="20% - Акцент3 3" xfId="9"/>
    <cellStyle name="20% - Акцент4 2" xfId="10"/>
    <cellStyle name="20% - Акцент4 3" xfId="11"/>
    <cellStyle name="20% - Акцент5 2" xfId="12"/>
    <cellStyle name="20% - Акцент5 3" xfId="13"/>
    <cellStyle name="20% - Акцент6 2" xfId="14"/>
    <cellStyle name="20% - Акцент6 3" xfId="15"/>
    <cellStyle name="40% - Акцент1 2" xfId="16"/>
    <cellStyle name="40% - Акцент1 3" xfId="17"/>
    <cellStyle name="40% - Акцент2 2" xfId="18"/>
    <cellStyle name="40% - Акцент2 3" xfId="19"/>
    <cellStyle name="40% - Акцент3 2" xfId="20"/>
    <cellStyle name="40% - Акцент3 3" xfId="21"/>
    <cellStyle name="40% - Акцент4 2" xfId="22"/>
    <cellStyle name="40% - Акцент4 3" xfId="23"/>
    <cellStyle name="40% - Акцент5 2" xfId="24"/>
    <cellStyle name="40% - Акцент5 3" xfId="25"/>
    <cellStyle name="40% - Акцент6 2" xfId="26"/>
    <cellStyle name="40% - Акцент6 3" xfId="27"/>
    <cellStyle name="60% - Акцент1 2" xfId="28"/>
    <cellStyle name="60% - Акцент1 3" xfId="29"/>
    <cellStyle name="60% - Акцент2 2" xfId="30"/>
    <cellStyle name="60% - Акцент2 3" xfId="31"/>
    <cellStyle name="60% - Акцент3 2" xfId="32"/>
    <cellStyle name="60% - Акцент3 3" xfId="33"/>
    <cellStyle name="60% - Акцент4 2" xfId="34"/>
    <cellStyle name="60% - Акцент4 3" xfId="35"/>
    <cellStyle name="60% - Акцент5 2" xfId="36"/>
    <cellStyle name="60% - Акцент5 3" xfId="37"/>
    <cellStyle name="60% - Акцент6 2" xfId="38"/>
    <cellStyle name="60% - Акцент6 3" xfId="39"/>
    <cellStyle name="Акцент1 2" xfId="40"/>
    <cellStyle name="Акцент2 2" xfId="41"/>
    <cellStyle name="Акцент3 2" xfId="42"/>
    <cellStyle name="Акцент4 2" xfId="43"/>
    <cellStyle name="Акцент5 2" xfId="44"/>
    <cellStyle name="Акцент6 2" xfId="45"/>
    <cellStyle name="Ввод  2" xfId="46"/>
    <cellStyle name="Вывод 2" xfId="47"/>
    <cellStyle name="Вычисление 2" xfId="48"/>
    <cellStyle name="Заголовок 1 2" xfId="49"/>
    <cellStyle name="Заголовок 2 2" xfId="50"/>
    <cellStyle name="Заголовок 3 2" xfId="51"/>
    <cellStyle name="Заголовок 4 2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2" xfId="3"/>
    <cellStyle name="Обычный 3" xfId="57"/>
    <cellStyle name="Плохой 2" xfId="58"/>
    <cellStyle name="Пояснение 2" xfId="59"/>
    <cellStyle name="Примечание 2" xfId="60"/>
    <cellStyle name="Примечание 2 2" xfId="61"/>
    <cellStyle name="Примечание 3" xfId="62"/>
    <cellStyle name="Примечание 4" xfId="63"/>
    <cellStyle name="Примечание 5" xfId="64"/>
    <cellStyle name="Процентный" xfId="2" builtinId="5"/>
    <cellStyle name="Связанная ячейка 2" xfId="65"/>
    <cellStyle name="Текст предупреждения 2" xfId="66"/>
    <cellStyle name="Финансовый" xfId="1" builtinId="3"/>
    <cellStyle name="Финансовый 2" xfId="67"/>
    <cellStyle name="Финансовый 3" xfId="68"/>
    <cellStyle name="Хороший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36"/>
  <sheetViews>
    <sheetView tabSelected="1" view="pageBreakPreview" zoomScale="66" zoomScaleNormal="80" zoomScaleSheetLayoutView="66"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Q6" sqref="Q6"/>
    </sheetView>
  </sheetViews>
  <sheetFormatPr defaultColWidth="9.140625" defaultRowHeight="15" x14ac:dyDescent="0.25"/>
  <cols>
    <col min="1" max="1" width="12.140625" style="1" customWidth="1"/>
    <col min="2" max="2" width="43.85546875" style="2" customWidth="1"/>
    <col min="3" max="3" width="46.28515625" style="5" customWidth="1"/>
    <col min="4" max="4" width="17.85546875" style="4" customWidth="1"/>
    <col min="5" max="5" width="46.28515625" style="5" customWidth="1"/>
    <col min="6" max="6" width="18.5703125" style="4" customWidth="1"/>
    <col min="7" max="7" width="8" style="5" customWidth="1"/>
    <col min="8" max="8" width="10.85546875" style="5" customWidth="1"/>
    <col min="9" max="9" width="19" style="5" customWidth="1"/>
    <col min="10" max="11" width="14.42578125" style="5" customWidth="1"/>
    <col min="12" max="12" width="13.7109375" style="6" customWidth="1"/>
    <col min="13" max="13" width="8.5703125" style="7" bestFit="1" customWidth="1"/>
    <col min="14" max="14" width="16" style="8" customWidth="1"/>
    <col min="15" max="15" width="8.5703125" style="7" bestFit="1" customWidth="1"/>
    <col min="16" max="16" width="12.28515625" style="5" customWidth="1"/>
    <col min="17" max="17" width="18.5703125" style="5" customWidth="1"/>
    <col min="18" max="18" width="9.140625" style="5"/>
    <col min="19" max="19" width="15.7109375" style="5" customWidth="1"/>
    <col min="20" max="16384" width="9.140625" style="5"/>
  </cols>
  <sheetData>
    <row r="1" spans="1:19" ht="18.75" x14ac:dyDescent="0.3">
      <c r="C1" s="3"/>
      <c r="J1" s="326"/>
      <c r="K1" s="327" t="s">
        <v>0</v>
      </c>
      <c r="L1" s="327"/>
      <c r="M1" s="327"/>
      <c r="N1" s="327"/>
      <c r="O1" s="327"/>
    </row>
    <row r="2" spans="1:19" ht="18.75" x14ac:dyDescent="0.3">
      <c r="J2" s="327" t="s">
        <v>1</v>
      </c>
      <c r="K2" s="327"/>
      <c r="L2" s="327"/>
      <c r="M2" s="327"/>
      <c r="N2" s="327"/>
      <c r="O2" s="327"/>
    </row>
    <row r="3" spans="1:19" ht="18.75" x14ac:dyDescent="0.3">
      <c r="J3" s="327" t="s">
        <v>2</v>
      </c>
      <c r="K3" s="327"/>
      <c r="L3" s="327"/>
      <c r="M3" s="327"/>
      <c r="N3" s="327"/>
      <c r="O3" s="327"/>
    </row>
    <row r="4" spans="1:19" ht="18.75" x14ac:dyDescent="0.3">
      <c r="A4" s="5"/>
      <c r="J4" s="327" t="s">
        <v>3</v>
      </c>
      <c r="K4" s="327"/>
      <c r="L4" s="327"/>
      <c r="M4" s="327"/>
      <c r="N4" s="327"/>
      <c r="O4" s="327"/>
    </row>
    <row r="5" spans="1:19" x14ac:dyDescent="0.25">
      <c r="A5" s="5"/>
    </row>
    <row r="6" spans="1:19" ht="53.25" customHeight="1" x14ac:dyDescent="0.25">
      <c r="A6" s="324" t="s">
        <v>4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</row>
    <row r="7" spans="1:19" ht="15.75" thickBot="1" x14ac:dyDescent="0.3">
      <c r="A7" s="9"/>
    </row>
    <row r="8" spans="1:19" ht="44.25" customHeight="1" x14ac:dyDescent="0.25">
      <c r="A8" s="318" t="s">
        <v>5</v>
      </c>
      <c r="B8" s="310" t="s">
        <v>6</v>
      </c>
      <c r="C8" s="305" t="s">
        <v>7</v>
      </c>
      <c r="D8" s="305" t="s">
        <v>8</v>
      </c>
      <c r="E8" s="310" t="s">
        <v>9</v>
      </c>
      <c r="F8" s="305" t="s">
        <v>10</v>
      </c>
      <c r="G8" s="307" t="s">
        <v>11</v>
      </c>
      <c r="H8" s="308"/>
      <c r="I8" s="308"/>
      <c r="J8" s="309"/>
      <c r="K8" s="310" t="s">
        <v>12</v>
      </c>
      <c r="L8" s="310" t="s">
        <v>13</v>
      </c>
      <c r="M8" s="310"/>
      <c r="N8" s="310"/>
      <c r="O8" s="312"/>
    </row>
    <row r="9" spans="1:19" ht="45" customHeight="1" thickBot="1" x14ac:dyDescent="0.3">
      <c r="A9" s="319"/>
      <c r="B9" s="311"/>
      <c r="C9" s="306"/>
      <c r="D9" s="306"/>
      <c r="E9" s="311"/>
      <c r="F9" s="306"/>
      <c r="G9" s="10" t="s">
        <v>14</v>
      </c>
      <c r="H9" s="10" t="s">
        <v>15</v>
      </c>
      <c r="I9" s="10" t="s">
        <v>16</v>
      </c>
      <c r="J9" s="10" t="s">
        <v>17</v>
      </c>
      <c r="K9" s="311"/>
      <c r="L9" s="313" t="s">
        <v>18</v>
      </c>
      <c r="M9" s="314"/>
      <c r="N9" s="313" t="s">
        <v>19</v>
      </c>
      <c r="O9" s="315"/>
    </row>
    <row r="10" spans="1:19" ht="14.45" thickBot="1" x14ac:dyDescent="0.3">
      <c r="A10" s="116" t="s">
        <v>20</v>
      </c>
      <c r="B10" s="117">
        <v>2</v>
      </c>
      <c r="C10" s="118" t="s">
        <v>21</v>
      </c>
      <c r="D10" s="117">
        <v>4</v>
      </c>
      <c r="E10" s="118" t="s">
        <v>22</v>
      </c>
      <c r="F10" s="117">
        <v>6</v>
      </c>
      <c r="G10" s="118" t="s">
        <v>23</v>
      </c>
      <c r="H10" s="117">
        <v>8</v>
      </c>
      <c r="I10" s="118" t="s">
        <v>24</v>
      </c>
      <c r="J10" s="117">
        <v>10</v>
      </c>
      <c r="K10" s="118" t="s">
        <v>25</v>
      </c>
      <c r="L10" s="117">
        <v>12</v>
      </c>
      <c r="M10" s="118" t="s">
        <v>26</v>
      </c>
      <c r="N10" s="117">
        <v>14</v>
      </c>
      <c r="O10" s="119" t="s">
        <v>27</v>
      </c>
    </row>
    <row r="11" spans="1:19" ht="50.25" customHeight="1" x14ac:dyDescent="0.25">
      <c r="A11" s="253"/>
      <c r="B11" s="303" t="s">
        <v>28</v>
      </c>
      <c r="C11" s="11" t="s">
        <v>29</v>
      </c>
      <c r="D11" s="12" t="s">
        <v>30</v>
      </c>
      <c r="E11" s="12" t="s">
        <v>30</v>
      </c>
      <c r="F11" s="12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99">
        <f>L11+N11</f>
        <v>34868.359539999998</v>
      </c>
      <c r="L11" s="14">
        <f>L12+L13</f>
        <v>7105.1595800000014</v>
      </c>
      <c r="M11" s="15" t="s">
        <v>30</v>
      </c>
      <c r="N11" s="14">
        <f>N12+N13</f>
        <v>27763.199959999994</v>
      </c>
      <c r="O11" s="16" t="s">
        <v>30</v>
      </c>
      <c r="P11" s="186"/>
    </row>
    <row r="12" spans="1:19" ht="50.25" customHeight="1" x14ac:dyDescent="0.25">
      <c r="A12" s="254"/>
      <c r="B12" s="261"/>
      <c r="C12" s="17" t="s">
        <v>31</v>
      </c>
      <c r="D12" s="18" t="s">
        <v>30</v>
      </c>
      <c r="E12" s="18" t="s">
        <v>30</v>
      </c>
      <c r="F12" s="18" t="s">
        <v>30</v>
      </c>
      <c r="G12" s="19" t="s">
        <v>30</v>
      </c>
      <c r="H12" s="19" t="s">
        <v>30</v>
      </c>
      <c r="I12" s="19" t="s">
        <v>32</v>
      </c>
      <c r="J12" s="19" t="s">
        <v>30</v>
      </c>
      <c r="K12" s="20">
        <f>L12+N12</f>
        <v>29387.399999999994</v>
      </c>
      <c r="L12" s="20">
        <f>L14+L16+L18+L20+L22+L24+L26</f>
        <v>1764.0380399999999</v>
      </c>
      <c r="M12" s="21">
        <f>L12/K12</f>
        <v>6.002701974315524E-2</v>
      </c>
      <c r="N12" s="20">
        <f>N14+N16+N18+N20+N22+N24+N26</f>
        <v>27623.361959999995</v>
      </c>
      <c r="O12" s="22">
        <f>N12/K12</f>
        <v>0.93997298025684473</v>
      </c>
      <c r="Q12" s="186"/>
      <c r="R12" s="186"/>
      <c r="S12" s="186"/>
    </row>
    <row r="13" spans="1:19" ht="50.25" customHeight="1" x14ac:dyDescent="0.25">
      <c r="A13" s="254"/>
      <c r="B13" s="261"/>
      <c r="C13" s="17" t="s">
        <v>33</v>
      </c>
      <c r="D13" s="18" t="s">
        <v>30</v>
      </c>
      <c r="E13" s="18" t="s">
        <v>30</v>
      </c>
      <c r="F13" s="18" t="s">
        <v>30</v>
      </c>
      <c r="G13" s="19" t="s">
        <v>30</v>
      </c>
      <c r="H13" s="19" t="s">
        <v>30</v>
      </c>
      <c r="I13" s="19" t="s">
        <v>34</v>
      </c>
      <c r="J13" s="19" t="s">
        <v>30</v>
      </c>
      <c r="K13" s="20">
        <f>L13+N13</f>
        <v>5480.9595400000007</v>
      </c>
      <c r="L13" s="20">
        <f>L15+L17+L19+L21+L23+L25+L27</f>
        <v>5341.121540000001</v>
      </c>
      <c r="M13" s="21" t="s">
        <v>30</v>
      </c>
      <c r="N13" s="20">
        <f>N15+N17+N19+N21+N23+N25+N27</f>
        <v>139.83799999999999</v>
      </c>
      <c r="O13" s="22" t="s">
        <v>30</v>
      </c>
    </row>
    <row r="14" spans="1:19" ht="24.75" customHeight="1" x14ac:dyDescent="0.25">
      <c r="A14" s="254"/>
      <c r="B14" s="261"/>
      <c r="C14" s="283" t="s">
        <v>35</v>
      </c>
      <c r="D14" s="286" t="s">
        <v>30</v>
      </c>
      <c r="E14" s="286" t="s">
        <v>30</v>
      </c>
      <c r="F14" s="286" t="s">
        <v>30</v>
      </c>
      <c r="G14" s="281" t="s">
        <v>36</v>
      </c>
      <c r="H14" s="281" t="s">
        <v>30</v>
      </c>
      <c r="I14" s="23" t="s">
        <v>32</v>
      </c>
      <c r="J14" s="281" t="s">
        <v>30</v>
      </c>
      <c r="K14" s="24">
        <f>L14+N14</f>
        <v>6899</v>
      </c>
      <c r="L14" s="24">
        <f>L31+L202+L222</f>
        <v>413.93804</v>
      </c>
      <c r="M14" s="25">
        <f>L14/K14</f>
        <v>5.9999715900855198E-2</v>
      </c>
      <c r="N14" s="24">
        <f>N31+N202+N222</f>
        <v>6485.06196</v>
      </c>
      <c r="O14" s="26">
        <f>N14/K14</f>
        <v>0.94000028409914482</v>
      </c>
    </row>
    <row r="15" spans="1:19" ht="24.75" customHeight="1" x14ac:dyDescent="0.25">
      <c r="A15" s="254"/>
      <c r="B15" s="261"/>
      <c r="C15" s="283"/>
      <c r="D15" s="286"/>
      <c r="E15" s="286"/>
      <c r="F15" s="286"/>
      <c r="G15" s="281"/>
      <c r="H15" s="281" t="s">
        <v>30</v>
      </c>
      <c r="I15" s="23" t="s">
        <v>34</v>
      </c>
      <c r="J15" s="281" t="s">
        <v>30</v>
      </c>
      <c r="K15" s="24">
        <f t="shared" ref="K15:K89" si="0">L15+N15</f>
        <v>4520.5595400000002</v>
      </c>
      <c r="L15" s="24">
        <f>L32+L203+L223</f>
        <v>4380.7215400000005</v>
      </c>
      <c r="M15" s="25" t="s">
        <v>30</v>
      </c>
      <c r="N15" s="24">
        <f>N32+N203+N223</f>
        <v>139.83799999999999</v>
      </c>
      <c r="O15" s="26" t="s">
        <v>30</v>
      </c>
    </row>
    <row r="16" spans="1:19" ht="24.75" customHeight="1" x14ac:dyDescent="0.25">
      <c r="A16" s="254"/>
      <c r="B16" s="261"/>
      <c r="C16" s="283" t="s">
        <v>37</v>
      </c>
      <c r="D16" s="286" t="s">
        <v>30</v>
      </c>
      <c r="E16" s="286" t="s">
        <v>30</v>
      </c>
      <c r="F16" s="286" t="s">
        <v>30</v>
      </c>
      <c r="G16" s="281" t="s">
        <v>38</v>
      </c>
      <c r="H16" s="281" t="s">
        <v>30</v>
      </c>
      <c r="I16" s="23" t="s">
        <v>32</v>
      </c>
      <c r="J16" s="281" t="s">
        <v>30</v>
      </c>
      <c r="K16" s="24">
        <f t="shared" si="0"/>
        <v>3250</v>
      </c>
      <c r="L16" s="24">
        <f>L33</f>
        <v>195</v>
      </c>
      <c r="M16" s="25">
        <f t="shared" ref="M16:M26" si="1">L16/K16</f>
        <v>0.06</v>
      </c>
      <c r="N16" s="24">
        <f>N33</f>
        <v>3055</v>
      </c>
      <c r="O16" s="26">
        <f t="shared" ref="O16:O26" si="2">N16/K16</f>
        <v>0.94</v>
      </c>
    </row>
    <row r="17" spans="1:15" ht="24.75" customHeight="1" x14ac:dyDescent="0.25">
      <c r="A17" s="254"/>
      <c r="B17" s="261"/>
      <c r="C17" s="283"/>
      <c r="D17" s="286"/>
      <c r="E17" s="286"/>
      <c r="F17" s="286"/>
      <c r="G17" s="281"/>
      <c r="H17" s="281" t="s">
        <v>30</v>
      </c>
      <c r="I17" s="23" t="s">
        <v>34</v>
      </c>
      <c r="J17" s="281" t="s">
        <v>30</v>
      </c>
      <c r="K17" s="24">
        <f t="shared" si="0"/>
        <v>0</v>
      </c>
      <c r="L17" s="24">
        <f>L34</f>
        <v>0</v>
      </c>
      <c r="M17" s="25" t="s">
        <v>30</v>
      </c>
      <c r="N17" s="24">
        <f>N34</f>
        <v>0</v>
      </c>
      <c r="O17" s="26" t="s">
        <v>30</v>
      </c>
    </row>
    <row r="18" spans="1:15" ht="24.75" customHeight="1" x14ac:dyDescent="0.25">
      <c r="A18" s="254"/>
      <c r="B18" s="261"/>
      <c r="C18" s="283" t="s">
        <v>39</v>
      </c>
      <c r="D18" s="286" t="s">
        <v>30</v>
      </c>
      <c r="E18" s="286" t="s">
        <v>30</v>
      </c>
      <c r="F18" s="286" t="s">
        <v>30</v>
      </c>
      <c r="G18" s="281" t="s">
        <v>40</v>
      </c>
      <c r="H18" s="281" t="s">
        <v>30</v>
      </c>
      <c r="I18" s="23" t="s">
        <v>32</v>
      </c>
      <c r="J18" s="281" t="s">
        <v>30</v>
      </c>
      <c r="K18" s="24">
        <f t="shared" si="0"/>
        <v>1361.25</v>
      </c>
      <c r="L18" s="24">
        <f>L35+L224</f>
        <v>82.1</v>
      </c>
      <c r="M18" s="25">
        <f t="shared" si="1"/>
        <v>6.0312213039485765E-2</v>
      </c>
      <c r="N18" s="24">
        <f>N35+N224</f>
        <v>1279.1500000000001</v>
      </c>
      <c r="O18" s="26">
        <f t="shared" si="2"/>
        <v>0.93968778696051425</v>
      </c>
    </row>
    <row r="19" spans="1:15" ht="24.75" customHeight="1" x14ac:dyDescent="0.25">
      <c r="A19" s="254"/>
      <c r="B19" s="261"/>
      <c r="C19" s="283"/>
      <c r="D19" s="286"/>
      <c r="E19" s="286"/>
      <c r="F19" s="286"/>
      <c r="G19" s="281"/>
      <c r="H19" s="281" t="s">
        <v>30</v>
      </c>
      <c r="I19" s="23" t="s">
        <v>34</v>
      </c>
      <c r="J19" s="281" t="s">
        <v>30</v>
      </c>
      <c r="K19" s="24">
        <f t="shared" si="0"/>
        <v>326.8</v>
      </c>
      <c r="L19" s="24">
        <f>L36+L225</f>
        <v>326.8</v>
      </c>
      <c r="M19" s="25" t="s">
        <v>30</v>
      </c>
      <c r="N19" s="24">
        <f>N36+N225</f>
        <v>0</v>
      </c>
      <c r="O19" s="26" t="s">
        <v>30</v>
      </c>
    </row>
    <row r="20" spans="1:15" ht="24.75" customHeight="1" x14ac:dyDescent="0.25">
      <c r="A20" s="254"/>
      <c r="B20" s="261"/>
      <c r="C20" s="304" t="s">
        <v>41</v>
      </c>
      <c r="D20" s="286" t="s">
        <v>30</v>
      </c>
      <c r="E20" s="286" t="s">
        <v>30</v>
      </c>
      <c r="F20" s="286" t="s">
        <v>30</v>
      </c>
      <c r="G20" s="281" t="s">
        <v>42</v>
      </c>
      <c r="H20" s="281" t="s">
        <v>30</v>
      </c>
      <c r="I20" s="23" t="s">
        <v>32</v>
      </c>
      <c r="J20" s="281" t="s">
        <v>30</v>
      </c>
      <c r="K20" s="24">
        <f t="shared" si="0"/>
        <v>3749.9999999999991</v>
      </c>
      <c r="L20" s="24">
        <f>L37+L204</f>
        <v>224.99999999999994</v>
      </c>
      <c r="M20" s="25">
        <f>L20/K20</f>
        <v>0.06</v>
      </c>
      <c r="N20" s="24">
        <f>N37+N204</f>
        <v>3524.9999999999991</v>
      </c>
      <c r="O20" s="26">
        <f>N20/K20</f>
        <v>0.94</v>
      </c>
    </row>
    <row r="21" spans="1:15" ht="24.75" customHeight="1" x14ac:dyDescent="0.25">
      <c r="A21" s="254"/>
      <c r="B21" s="261"/>
      <c r="C21" s="304"/>
      <c r="D21" s="286"/>
      <c r="E21" s="286"/>
      <c r="F21" s="286"/>
      <c r="G21" s="281"/>
      <c r="H21" s="281" t="s">
        <v>30</v>
      </c>
      <c r="I21" s="23" t="s">
        <v>34</v>
      </c>
      <c r="J21" s="281" t="s">
        <v>30</v>
      </c>
      <c r="K21" s="24">
        <f t="shared" si="0"/>
        <v>433.6</v>
      </c>
      <c r="L21" s="24">
        <f>L38+L205</f>
        <v>433.6</v>
      </c>
      <c r="M21" s="25" t="s">
        <v>30</v>
      </c>
      <c r="N21" s="24">
        <f>N38+N205</f>
        <v>0</v>
      </c>
      <c r="O21" s="26" t="s">
        <v>30</v>
      </c>
    </row>
    <row r="22" spans="1:15" ht="24.75" customHeight="1" x14ac:dyDescent="0.25">
      <c r="A22" s="254"/>
      <c r="B22" s="261"/>
      <c r="C22" s="283" t="s">
        <v>43</v>
      </c>
      <c r="D22" s="286" t="s">
        <v>30</v>
      </c>
      <c r="E22" s="286" t="s">
        <v>30</v>
      </c>
      <c r="F22" s="286" t="s">
        <v>30</v>
      </c>
      <c r="G22" s="281" t="s">
        <v>44</v>
      </c>
      <c r="H22" s="281" t="s">
        <v>30</v>
      </c>
      <c r="I22" s="23" t="s">
        <v>32</v>
      </c>
      <c r="J22" s="281" t="s">
        <v>30</v>
      </c>
      <c r="K22" s="24">
        <f t="shared" si="0"/>
        <v>250</v>
      </c>
      <c r="L22" s="24">
        <f>L39</f>
        <v>15</v>
      </c>
      <c r="M22" s="25">
        <f t="shared" si="1"/>
        <v>0.06</v>
      </c>
      <c r="N22" s="24">
        <f>N39</f>
        <v>235</v>
      </c>
      <c r="O22" s="26">
        <f t="shared" si="2"/>
        <v>0.94</v>
      </c>
    </row>
    <row r="23" spans="1:15" ht="24.75" customHeight="1" x14ac:dyDescent="0.25">
      <c r="A23" s="254"/>
      <c r="B23" s="261"/>
      <c r="C23" s="283"/>
      <c r="D23" s="286"/>
      <c r="E23" s="286"/>
      <c r="F23" s="286"/>
      <c r="G23" s="281"/>
      <c r="H23" s="281" t="s">
        <v>30</v>
      </c>
      <c r="I23" s="23" t="s">
        <v>34</v>
      </c>
      <c r="J23" s="281" t="s">
        <v>30</v>
      </c>
      <c r="K23" s="24">
        <f t="shared" si="0"/>
        <v>200</v>
      </c>
      <c r="L23" s="24">
        <f>L40+L227</f>
        <v>200</v>
      </c>
      <c r="M23" s="25" t="s">
        <v>30</v>
      </c>
      <c r="N23" s="24">
        <f>N40+N227</f>
        <v>0</v>
      </c>
      <c r="O23" s="26" t="s">
        <v>30</v>
      </c>
    </row>
    <row r="24" spans="1:15" ht="24.75" customHeight="1" x14ac:dyDescent="0.25">
      <c r="A24" s="254"/>
      <c r="B24" s="261"/>
      <c r="C24" s="283" t="s">
        <v>45</v>
      </c>
      <c r="D24" s="286" t="s">
        <v>30</v>
      </c>
      <c r="E24" s="286" t="s">
        <v>30</v>
      </c>
      <c r="F24" s="286" t="s">
        <v>30</v>
      </c>
      <c r="G24" s="281" t="s">
        <v>46</v>
      </c>
      <c r="H24" s="281" t="s">
        <v>30</v>
      </c>
      <c r="I24" s="23" t="s">
        <v>32</v>
      </c>
      <c r="J24" s="281" t="s">
        <v>30</v>
      </c>
      <c r="K24" s="24">
        <f t="shared" si="0"/>
        <v>1361.15</v>
      </c>
      <c r="L24" s="24">
        <f>L41</f>
        <v>82</v>
      </c>
      <c r="M24" s="25">
        <f t="shared" si="1"/>
        <v>6.0243176725562939E-2</v>
      </c>
      <c r="N24" s="24">
        <f>N41</f>
        <v>1279.1500000000001</v>
      </c>
      <c r="O24" s="26">
        <f t="shared" si="2"/>
        <v>0.9397568232744371</v>
      </c>
    </row>
    <row r="25" spans="1:15" ht="24.75" customHeight="1" x14ac:dyDescent="0.25">
      <c r="A25" s="254"/>
      <c r="B25" s="261"/>
      <c r="C25" s="283"/>
      <c r="D25" s="286"/>
      <c r="E25" s="286"/>
      <c r="F25" s="286"/>
      <c r="G25" s="281"/>
      <c r="H25" s="281" t="s">
        <v>30</v>
      </c>
      <c r="I25" s="23" t="s">
        <v>34</v>
      </c>
      <c r="J25" s="281" t="s">
        <v>30</v>
      </c>
      <c r="K25" s="24">
        <f t="shared" si="0"/>
        <v>0</v>
      </c>
      <c r="L25" s="24">
        <f>L42</f>
        <v>0</v>
      </c>
      <c r="M25" s="25" t="s">
        <v>30</v>
      </c>
      <c r="N25" s="24">
        <f>N42</f>
        <v>0</v>
      </c>
      <c r="O25" s="26" t="s">
        <v>30</v>
      </c>
    </row>
    <row r="26" spans="1:15" ht="24.75" customHeight="1" x14ac:dyDescent="0.25">
      <c r="A26" s="254"/>
      <c r="B26" s="261"/>
      <c r="C26" s="283" t="s">
        <v>47</v>
      </c>
      <c r="D26" s="286" t="s">
        <v>30</v>
      </c>
      <c r="E26" s="286" t="s">
        <v>30</v>
      </c>
      <c r="F26" s="286" t="s">
        <v>30</v>
      </c>
      <c r="G26" s="281" t="s">
        <v>48</v>
      </c>
      <c r="H26" s="281" t="s">
        <v>30</v>
      </c>
      <c r="I26" s="23" t="s">
        <v>32</v>
      </c>
      <c r="J26" s="281" t="s">
        <v>30</v>
      </c>
      <c r="K26" s="24">
        <f t="shared" si="0"/>
        <v>12516</v>
      </c>
      <c r="L26" s="24">
        <f>L43</f>
        <v>751</v>
      </c>
      <c r="M26" s="25">
        <f t="shared" si="1"/>
        <v>6.0003195909236175E-2</v>
      </c>
      <c r="N26" s="24">
        <f>N43</f>
        <v>11765</v>
      </c>
      <c r="O26" s="26">
        <f t="shared" si="2"/>
        <v>0.9399968040907638</v>
      </c>
    </row>
    <row r="27" spans="1:15" ht="24.75" customHeight="1" thickBot="1" x14ac:dyDescent="0.3">
      <c r="A27" s="258"/>
      <c r="B27" s="302"/>
      <c r="C27" s="287"/>
      <c r="D27" s="300" t="s">
        <v>30</v>
      </c>
      <c r="E27" s="300" t="s">
        <v>30</v>
      </c>
      <c r="F27" s="300" t="s">
        <v>30</v>
      </c>
      <c r="G27" s="301"/>
      <c r="H27" s="301" t="s">
        <v>30</v>
      </c>
      <c r="I27" s="27" t="s">
        <v>34</v>
      </c>
      <c r="J27" s="301" t="s">
        <v>30</v>
      </c>
      <c r="K27" s="28">
        <f t="shared" si="0"/>
        <v>0</v>
      </c>
      <c r="L27" s="28">
        <f>L44</f>
        <v>0</v>
      </c>
      <c r="M27" s="29" t="s">
        <v>30</v>
      </c>
      <c r="N27" s="28">
        <f>N44</f>
        <v>0</v>
      </c>
      <c r="O27" s="30" t="s">
        <v>30</v>
      </c>
    </row>
    <row r="28" spans="1:15" ht="29.25" customHeight="1" x14ac:dyDescent="0.25">
      <c r="A28" s="257" t="s">
        <v>49</v>
      </c>
      <c r="B28" s="290" t="s">
        <v>50</v>
      </c>
      <c r="C28" s="108" t="s">
        <v>51</v>
      </c>
      <c r="D28" s="106" t="s">
        <v>30</v>
      </c>
      <c r="E28" s="106" t="s">
        <v>30</v>
      </c>
      <c r="F28" s="106" t="s">
        <v>30</v>
      </c>
      <c r="G28" s="105" t="s">
        <v>30</v>
      </c>
      <c r="H28" s="105" t="s">
        <v>30</v>
      </c>
      <c r="I28" s="105" t="s">
        <v>30</v>
      </c>
      <c r="J28" s="105" t="s">
        <v>30</v>
      </c>
      <c r="K28" s="109">
        <f t="shared" si="0"/>
        <v>29057.96</v>
      </c>
      <c r="L28" s="110">
        <f>L29+L30</f>
        <v>2669.76</v>
      </c>
      <c r="M28" s="111" t="s">
        <v>30</v>
      </c>
      <c r="N28" s="110">
        <f>N29+N30</f>
        <v>26388.199999999997</v>
      </c>
      <c r="O28" s="112" t="s">
        <v>30</v>
      </c>
    </row>
    <row r="29" spans="1:15" ht="58.5" customHeight="1" x14ac:dyDescent="0.25">
      <c r="A29" s="254"/>
      <c r="B29" s="261"/>
      <c r="C29" s="17" t="s">
        <v>31</v>
      </c>
      <c r="D29" s="18" t="s">
        <v>30</v>
      </c>
      <c r="E29" s="18" t="s">
        <v>30</v>
      </c>
      <c r="F29" s="18" t="s">
        <v>30</v>
      </c>
      <c r="G29" s="19" t="s">
        <v>30</v>
      </c>
      <c r="H29" s="19" t="s">
        <v>30</v>
      </c>
      <c r="I29" s="19" t="s">
        <v>32</v>
      </c>
      <c r="J29" s="19" t="s">
        <v>30</v>
      </c>
      <c r="K29" s="31">
        <f t="shared" si="0"/>
        <v>28073.399999999998</v>
      </c>
      <c r="L29" s="20">
        <f>L31+L33+L35+L37+L39+L41+L43</f>
        <v>1685.2</v>
      </c>
      <c r="M29" s="21">
        <f t="shared" ref="M29:M120" si="3">L29/K29</f>
        <v>6.0028354242806364E-2</v>
      </c>
      <c r="N29" s="20">
        <f>N31+N33+N35+N37+N39+N41+N43</f>
        <v>26388.199999999997</v>
      </c>
      <c r="O29" s="22">
        <f t="shared" ref="O29:O119" si="4">N29/K29</f>
        <v>0.93997164575719361</v>
      </c>
    </row>
    <row r="30" spans="1:15" ht="58.5" customHeight="1" x14ac:dyDescent="0.25">
      <c r="A30" s="254"/>
      <c r="B30" s="261"/>
      <c r="C30" s="17" t="s">
        <v>33</v>
      </c>
      <c r="D30" s="18" t="s">
        <v>30</v>
      </c>
      <c r="E30" s="18" t="s">
        <v>30</v>
      </c>
      <c r="F30" s="18" t="s">
        <v>30</v>
      </c>
      <c r="G30" s="19" t="s">
        <v>30</v>
      </c>
      <c r="H30" s="19" t="s">
        <v>30</v>
      </c>
      <c r="I30" s="19" t="s">
        <v>34</v>
      </c>
      <c r="J30" s="19" t="s">
        <v>30</v>
      </c>
      <c r="K30" s="31">
        <f t="shared" si="0"/>
        <v>984.5600000000004</v>
      </c>
      <c r="L30" s="20">
        <f>L32+L34+L36+L38+L40+L42+L44</f>
        <v>984.5600000000004</v>
      </c>
      <c r="M30" s="21" t="s">
        <v>30</v>
      </c>
      <c r="N30" s="20">
        <f>N32+N34+N36+N38+N40+N42+N44</f>
        <v>0</v>
      </c>
      <c r="O30" s="22" t="s">
        <v>30</v>
      </c>
    </row>
    <row r="31" spans="1:15" ht="24.75" customHeight="1" x14ac:dyDescent="0.25">
      <c r="A31" s="254"/>
      <c r="B31" s="261"/>
      <c r="C31" s="283" t="s">
        <v>35</v>
      </c>
      <c r="D31" s="286" t="s">
        <v>30</v>
      </c>
      <c r="E31" s="286" t="s">
        <v>30</v>
      </c>
      <c r="F31" s="286" t="s">
        <v>30</v>
      </c>
      <c r="G31" s="281" t="s">
        <v>36</v>
      </c>
      <c r="H31" s="281" t="s">
        <v>30</v>
      </c>
      <c r="I31" s="23" t="s">
        <v>32</v>
      </c>
      <c r="J31" s="281" t="s">
        <v>30</v>
      </c>
      <c r="K31" s="32">
        <f t="shared" si="0"/>
        <v>6835</v>
      </c>
      <c r="L31" s="24">
        <f>L48</f>
        <v>410.1</v>
      </c>
      <c r="M31" s="25">
        <f t="shared" si="3"/>
        <v>6.0000000000000005E-2</v>
      </c>
      <c r="N31" s="24">
        <f>N48</f>
        <v>6424.9</v>
      </c>
      <c r="O31" s="26">
        <f t="shared" si="4"/>
        <v>0.94</v>
      </c>
    </row>
    <row r="32" spans="1:15" ht="24.75" customHeight="1" x14ac:dyDescent="0.25">
      <c r="A32" s="254"/>
      <c r="B32" s="261"/>
      <c r="C32" s="283"/>
      <c r="D32" s="286"/>
      <c r="E32" s="286"/>
      <c r="F32" s="286"/>
      <c r="G32" s="281"/>
      <c r="H32" s="281"/>
      <c r="I32" s="23" t="s">
        <v>34</v>
      </c>
      <c r="J32" s="281"/>
      <c r="K32" s="32">
        <f t="shared" si="0"/>
        <v>984.5600000000004</v>
      </c>
      <c r="L32" s="24">
        <f>L72+L77+L75</f>
        <v>984.5600000000004</v>
      </c>
      <c r="M32" s="25" t="s">
        <v>30</v>
      </c>
      <c r="N32" s="24">
        <v>0</v>
      </c>
      <c r="O32" s="26" t="s">
        <v>30</v>
      </c>
    </row>
    <row r="33" spans="1:15" ht="24.75" customHeight="1" x14ac:dyDescent="0.25">
      <c r="A33" s="254"/>
      <c r="B33" s="261"/>
      <c r="C33" s="283" t="s">
        <v>37</v>
      </c>
      <c r="D33" s="286" t="s">
        <v>30</v>
      </c>
      <c r="E33" s="286" t="s">
        <v>30</v>
      </c>
      <c r="F33" s="286" t="s">
        <v>30</v>
      </c>
      <c r="G33" s="281" t="s">
        <v>38</v>
      </c>
      <c r="H33" s="281" t="s">
        <v>30</v>
      </c>
      <c r="I33" s="23" t="s">
        <v>32</v>
      </c>
      <c r="J33" s="281" t="s">
        <v>30</v>
      </c>
      <c r="K33" s="32">
        <f t="shared" si="0"/>
        <v>3250</v>
      </c>
      <c r="L33" s="24">
        <f>L79</f>
        <v>195</v>
      </c>
      <c r="M33" s="25">
        <f t="shared" si="3"/>
        <v>0.06</v>
      </c>
      <c r="N33" s="24">
        <f>N79</f>
        <v>3055</v>
      </c>
      <c r="O33" s="26">
        <f t="shared" si="4"/>
        <v>0.94</v>
      </c>
    </row>
    <row r="34" spans="1:15" ht="24.75" customHeight="1" x14ac:dyDescent="0.25">
      <c r="A34" s="254"/>
      <c r="B34" s="261"/>
      <c r="C34" s="283"/>
      <c r="D34" s="286"/>
      <c r="E34" s="286"/>
      <c r="F34" s="286"/>
      <c r="G34" s="281"/>
      <c r="H34" s="281" t="s">
        <v>30</v>
      </c>
      <c r="I34" s="23" t="s">
        <v>34</v>
      </c>
      <c r="J34" s="281" t="s">
        <v>30</v>
      </c>
      <c r="K34" s="32">
        <f t="shared" si="0"/>
        <v>0</v>
      </c>
      <c r="L34" s="24">
        <v>0</v>
      </c>
      <c r="M34" s="25" t="s">
        <v>30</v>
      </c>
      <c r="N34" s="24">
        <v>0</v>
      </c>
      <c r="O34" s="26" t="s">
        <v>30</v>
      </c>
    </row>
    <row r="35" spans="1:15" ht="24.75" customHeight="1" x14ac:dyDescent="0.25">
      <c r="A35" s="254"/>
      <c r="B35" s="261"/>
      <c r="C35" s="283" t="s">
        <v>39</v>
      </c>
      <c r="D35" s="286" t="s">
        <v>30</v>
      </c>
      <c r="E35" s="286" t="s">
        <v>30</v>
      </c>
      <c r="F35" s="286" t="s">
        <v>30</v>
      </c>
      <c r="G35" s="281" t="s">
        <v>40</v>
      </c>
      <c r="H35" s="281" t="s">
        <v>30</v>
      </c>
      <c r="I35" s="23" t="s">
        <v>32</v>
      </c>
      <c r="J35" s="281" t="s">
        <v>30</v>
      </c>
      <c r="K35" s="32">
        <f t="shared" si="0"/>
        <v>1361.25</v>
      </c>
      <c r="L35" s="24">
        <f>L117</f>
        <v>82.1</v>
      </c>
      <c r="M35" s="25">
        <f t="shared" si="3"/>
        <v>6.0312213039485765E-2</v>
      </c>
      <c r="N35" s="24">
        <f>N117</f>
        <v>1279.1500000000001</v>
      </c>
      <c r="O35" s="26">
        <f t="shared" si="4"/>
        <v>0.93968778696051425</v>
      </c>
    </row>
    <row r="36" spans="1:15" ht="24.75" customHeight="1" x14ac:dyDescent="0.25">
      <c r="A36" s="254"/>
      <c r="B36" s="261"/>
      <c r="C36" s="283"/>
      <c r="D36" s="286"/>
      <c r="E36" s="286"/>
      <c r="F36" s="286"/>
      <c r="G36" s="281"/>
      <c r="H36" s="281" t="s">
        <v>30</v>
      </c>
      <c r="I36" s="23" t="s">
        <v>34</v>
      </c>
      <c r="J36" s="281" t="s">
        <v>30</v>
      </c>
      <c r="K36" s="32">
        <f t="shared" si="0"/>
        <v>0</v>
      </c>
      <c r="L36" s="24">
        <v>0</v>
      </c>
      <c r="M36" s="25" t="s">
        <v>30</v>
      </c>
      <c r="N36" s="24">
        <v>0</v>
      </c>
      <c r="O36" s="26" t="s">
        <v>30</v>
      </c>
    </row>
    <row r="37" spans="1:15" ht="24.75" customHeight="1" x14ac:dyDescent="0.25">
      <c r="A37" s="254"/>
      <c r="B37" s="261"/>
      <c r="C37" s="283" t="s">
        <v>41</v>
      </c>
      <c r="D37" s="286" t="s">
        <v>30</v>
      </c>
      <c r="E37" s="286" t="s">
        <v>30</v>
      </c>
      <c r="F37" s="286" t="s">
        <v>30</v>
      </c>
      <c r="G37" s="281" t="s">
        <v>42</v>
      </c>
      <c r="H37" s="281" t="s">
        <v>30</v>
      </c>
      <c r="I37" s="23" t="s">
        <v>32</v>
      </c>
      <c r="J37" s="281" t="s">
        <v>30</v>
      </c>
      <c r="K37" s="32">
        <f t="shared" si="0"/>
        <v>2499.9999999999991</v>
      </c>
      <c r="L37" s="24">
        <f>L120</f>
        <v>149.99999999999994</v>
      </c>
      <c r="M37" s="25">
        <f t="shared" si="3"/>
        <v>0.06</v>
      </c>
      <c r="N37" s="24">
        <f>N120</f>
        <v>2349.9999999999991</v>
      </c>
      <c r="O37" s="26">
        <f t="shared" si="4"/>
        <v>0.94</v>
      </c>
    </row>
    <row r="38" spans="1:15" ht="24.75" customHeight="1" x14ac:dyDescent="0.25">
      <c r="A38" s="254"/>
      <c r="B38" s="261"/>
      <c r="C38" s="283"/>
      <c r="D38" s="286"/>
      <c r="E38" s="286"/>
      <c r="F38" s="286"/>
      <c r="G38" s="281"/>
      <c r="H38" s="281" t="s">
        <v>30</v>
      </c>
      <c r="I38" s="23" t="s">
        <v>34</v>
      </c>
      <c r="J38" s="281" t="s">
        <v>30</v>
      </c>
      <c r="K38" s="32">
        <f t="shared" si="0"/>
        <v>0</v>
      </c>
      <c r="L38" s="24">
        <v>0</v>
      </c>
      <c r="M38" s="25" t="s">
        <v>30</v>
      </c>
      <c r="N38" s="24">
        <v>0</v>
      </c>
      <c r="O38" s="26" t="s">
        <v>30</v>
      </c>
    </row>
    <row r="39" spans="1:15" ht="24.75" customHeight="1" x14ac:dyDescent="0.25">
      <c r="A39" s="254"/>
      <c r="B39" s="261"/>
      <c r="C39" s="283" t="s">
        <v>43</v>
      </c>
      <c r="D39" s="286" t="s">
        <v>30</v>
      </c>
      <c r="E39" s="286" t="s">
        <v>30</v>
      </c>
      <c r="F39" s="286" t="s">
        <v>30</v>
      </c>
      <c r="G39" s="281" t="s">
        <v>44</v>
      </c>
      <c r="H39" s="281" t="s">
        <v>30</v>
      </c>
      <c r="I39" s="23" t="s">
        <v>32</v>
      </c>
      <c r="J39" s="281" t="s">
        <v>30</v>
      </c>
      <c r="K39" s="32">
        <f t="shared" si="0"/>
        <v>250</v>
      </c>
      <c r="L39" s="24">
        <f>L167</f>
        <v>15</v>
      </c>
      <c r="M39" s="25">
        <f t="shared" si="3"/>
        <v>0.06</v>
      </c>
      <c r="N39" s="24">
        <f>N167</f>
        <v>235</v>
      </c>
      <c r="O39" s="26">
        <f t="shared" si="4"/>
        <v>0.94</v>
      </c>
    </row>
    <row r="40" spans="1:15" ht="24.75" customHeight="1" x14ac:dyDescent="0.25">
      <c r="A40" s="254"/>
      <c r="B40" s="261"/>
      <c r="C40" s="283"/>
      <c r="D40" s="286"/>
      <c r="E40" s="286"/>
      <c r="F40" s="286"/>
      <c r="G40" s="281"/>
      <c r="H40" s="281" t="s">
        <v>30</v>
      </c>
      <c r="I40" s="23" t="s">
        <v>34</v>
      </c>
      <c r="J40" s="281" t="s">
        <v>30</v>
      </c>
      <c r="K40" s="32">
        <f t="shared" si="0"/>
        <v>0</v>
      </c>
      <c r="L40" s="24">
        <v>0</v>
      </c>
      <c r="M40" s="25" t="s">
        <v>30</v>
      </c>
      <c r="N40" s="24">
        <v>0</v>
      </c>
      <c r="O40" s="26" t="s">
        <v>30</v>
      </c>
    </row>
    <row r="41" spans="1:15" ht="24.75" customHeight="1" x14ac:dyDescent="0.25">
      <c r="A41" s="254"/>
      <c r="B41" s="261"/>
      <c r="C41" s="283" t="s">
        <v>45</v>
      </c>
      <c r="D41" s="286" t="s">
        <v>30</v>
      </c>
      <c r="E41" s="286" t="s">
        <v>30</v>
      </c>
      <c r="F41" s="286" t="s">
        <v>30</v>
      </c>
      <c r="G41" s="281" t="s">
        <v>46</v>
      </c>
      <c r="H41" s="281" t="s">
        <v>30</v>
      </c>
      <c r="I41" s="23" t="s">
        <v>32</v>
      </c>
      <c r="J41" s="281" t="s">
        <v>30</v>
      </c>
      <c r="K41" s="32">
        <f t="shared" si="0"/>
        <v>1361.15</v>
      </c>
      <c r="L41" s="24">
        <f>L195</f>
        <v>82</v>
      </c>
      <c r="M41" s="25">
        <f t="shared" si="3"/>
        <v>6.0243176725562939E-2</v>
      </c>
      <c r="N41" s="24">
        <f>N195</f>
        <v>1279.1500000000001</v>
      </c>
      <c r="O41" s="26">
        <f t="shared" si="4"/>
        <v>0.9397568232744371</v>
      </c>
    </row>
    <row r="42" spans="1:15" ht="24.75" customHeight="1" x14ac:dyDescent="0.25">
      <c r="A42" s="254"/>
      <c r="B42" s="261"/>
      <c r="C42" s="283"/>
      <c r="D42" s="286"/>
      <c r="E42" s="286"/>
      <c r="F42" s="286"/>
      <c r="G42" s="281"/>
      <c r="H42" s="281" t="s">
        <v>30</v>
      </c>
      <c r="I42" s="23" t="s">
        <v>34</v>
      </c>
      <c r="J42" s="281" t="s">
        <v>30</v>
      </c>
      <c r="K42" s="32">
        <f t="shared" si="0"/>
        <v>0</v>
      </c>
      <c r="L42" s="24">
        <v>0</v>
      </c>
      <c r="M42" s="25" t="s">
        <v>30</v>
      </c>
      <c r="N42" s="24">
        <v>0</v>
      </c>
      <c r="O42" s="26" t="s">
        <v>30</v>
      </c>
    </row>
    <row r="43" spans="1:15" ht="24.75" customHeight="1" x14ac:dyDescent="0.25">
      <c r="A43" s="254"/>
      <c r="B43" s="261"/>
      <c r="C43" s="283" t="s">
        <v>47</v>
      </c>
      <c r="D43" s="286" t="s">
        <v>30</v>
      </c>
      <c r="E43" s="286" t="s">
        <v>30</v>
      </c>
      <c r="F43" s="286" t="s">
        <v>30</v>
      </c>
      <c r="G43" s="281" t="s">
        <v>48</v>
      </c>
      <c r="H43" s="281" t="s">
        <v>30</v>
      </c>
      <c r="I43" s="23" t="s">
        <v>32</v>
      </c>
      <c r="J43" s="281" t="s">
        <v>30</v>
      </c>
      <c r="K43" s="32">
        <f t="shared" si="0"/>
        <v>12516</v>
      </c>
      <c r="L43" s="24">
        <f>L169+L198</f>
        <v>751</v>
      </c>
      <c r="M43" s="25">
        <f t="shared" si="3"/>
        <v>6.0003195909236175E-2</v>
      </c>
      <c r="N43" s="24">
        <f>N169+N198</f>
        <v>11765</v>
      </c>
      <c r="O43" s="26">
        <f t="shared" si="4"/>
        <v>0.9399968040907638</v>
      </c>
    </row>
    <row r="44" spans="1:15" ht="24.75" customHeight="1" thickBot="1" x14ac:dyDescent="0.3">
      <c r="A44" s="258"/>
      <c r="B44" s="302"/>
      <c r="C44" s="287"/>
      <c r="D44" s="300" t="s">
        <v>30</v>
      </c>
      <c r="E44" s="300" t="s">
        <v>30</v>
      </c>
      <c r="F44" s="300" t="s">
        <v>30</v>
      </c>
      <c r="G44" s="301"/>
      <c r="H44" s="301" t="s">
        <v>30</v>
      </c>
      <c r="I44" s="27" t="s">
        <v>34</v>
      </c>
      <c r="J44" s="301" t="s">
        <v>30</v>
      </c>
      <c r="K44" s="76">
        <f t="shared" si="0"/>
        <v>0</v>
      </c>
      <c r="L44" s="28">
        <v>0</v>
      </c>
      <c r="M44" s="29" t="s">
        <v>30</v>
      </c>
      <c r="N44" s="28">
        <v>0</v>
      </c>
      <c r="O44" s="30" t="s">
        <v>30</v>
      </c>
    </row>
    <row r="45" spans="1:15" ht="15.75" x14ac:dyDescent="0.25">
      <c r="A45" s="297" t="s">
        <v>52</v>
      </c>
      <c r="B45" s="298" t="s">
        <v>53</v>
      </c>
      <c r="C45" s="107" t="s">
        <v>29</v>
      </c>
      <c r="D45" s="33" t="s">
        <v>30</v>
      </c>
      <c r="E45" s="33" t="s">
        <v>30</v>
      </c>
      <c r="F45" s="33" t="s">
        <v>30</v>
      </c>
      <c r="G45" s="114" t="s">
        <v>30</v>
      </c>
      <c r="H45" s="114" t="s">
        <v>30</v>
      </c>
      <c r="I45" s="114" t="s">
        <v>30</v>
      </c>
      <c r="J45" s="114" t="s">
        <v>30</v>
      </c>
      <c r="K45" s="137">
        <f>L45+N45</f>
        <v>15180.81</v>
      </c>
      <c r="L45" s="138">
        <f>L46+L47</f>
        <v>1836.7600000000004</v>
      </c>
      <c r="M45" s="114" t="s">
        <v>30</v>
      </c>
      <c r="N45" s="138">
        <f>N46+N47</f>
        <v>13344.05</v>
      </c>
      <c r="O45" s="115" t="s">
        <v>30</v>
      </c>
    </row>
    <row r="46" spans="1:15" ht="48.75" customHeight="1" x14ac:dyDescent="0.25">
      <c r="A46" s="288"/>
      <c r="B46" s="248"/>
      <c r="C46" s="17" t="s">
        <v>31</v>
      </c>
      <c r="D46" s="84" t="s">
        <v>30</v>
      </c>
      <c r="E46" s="84" t="s">
        <v>30</v>
      </c>
      <c r="F46" s="84" t="s">
        <v>30</v>
      </c>
      <c r="G46" s="67" t="s">
        <v>30</v>
      </c>
      <c r="H46" s="67" t="s">
        <v>30</v>
      </c>
      <c r="I46" s="38" t="s">
        <v>32</v>
      </c>
      <c r="J46" s="67" t="s">
        <v>30</v>
      </c>
      <c r="K46" s="68">
        <f>L46+N46</f>
        <v>14196.25</v>
      </c>
      <c r="L46" s="138">
        <f>L48+L79+L117+L120+L167</f>
        <v>852.2</v>
      </c>
      <c r="M46" s="70">
        <f>L46/K46</f>
        <v>6.0029937483490364E-2</v>
      </c>
      <c r="N46" s="69">
        <f>N48+N79+N117+N120+N167</f>
        <v>13344.05</v>
      </c>
      <c r="O46" s="58">
        <f>N46/K46</f>
        <v>0.93997006251650961</v>
      </c>
    </row>
    <row r="47" spans="1:15" ht="48.75" customHeight="1" x14ac:dyDescent="0.25">
      <c r="A47" s="288"/>
      <c r="B47" s="248"/>
      <c r="C47" s="17" t="s">
        <v>33</v>
      </c>
      <c r="D47" s="84" t="s">
        <v>30</v>
      </c>
      <c r="E47" s="84" t="s">
        <v>30</v>
      </c>
      <c r="F47" s="84" t="s">
        <v>30</v>
      </c>
      <c r="G47" s="67" t="s">
        <v>30</v>
      </c>
      <c r="H47" s="67" t="s">
        <v>30</v>
      </c>
      <c r="I47" s="38" t="s">
        <v>34</v>
      </c>
      <c r="J47" s="67" t="s">
        <v>30</v>
      </c>
      <c r="K47" s="68">
        <f>L47+N47</f>
        <v>984.5600000000004</v>
      </c>
      <c r="L47" s="69">
        <f>L49</f>
        <v>984.5600000000004</v>
      </c>
      <c r="M47" s="70" t="s">
        <v>30</v>
      </c>
      <c r="N47" s="69">
        <f>N49</f>
        <v>0</v>
      </c>
      <c r="O47" s="58" t="s">
        <v>30</v>
      </c>
    </row>
    <row r="48" spans="1:15" ht="60" customHeight="1" x14ac:dyDescent="0.25">
      <c r="A48" s="292" t="s">
        <v>54</v>
      </c>
      <c r="B48" s="293" t="s">
        <v>55</v>
      </c>
      <c r="C48" s="299" t="s">
        <v>35</v>
      </c>
      <c r="D48" s="37" t="s">
        <v>30</v>
      </c>
      <c r="E48" s="37" t="s">
        <v>30</v>
      </c>
      <c r="F48" s="37" t="s">
        <v>30</v>
      </c>
      <c r="G48" s="38">
        <v>824</v>
      </c>
      <c r="H48" s="38" t="s">
        <v>30</v>
      </c>
      <c r="I48" s="38" t="s">
        <v>32</v>
      </c>
      <c r="J48" s="38" t="s">
        <v>30</v>
      </c>
      <c r="K48" s="39">
        <f>L48+N48</f>
        <v>6835</v>
      </c>
      <c r="L48" s="40">
        <f>L50+L56+L62+L65+L68+L70+L53+L60</f>
        <v>410.1</v>
      </c>
      <c r="M48" s="41">
        <f>L48/K48</f>
        <v>6.0000000000000005E-2</v>
      </c>
      <c r="N48" s="40">
        <f>N50+N56+N62+N65+N68+N70+N53+N60</f>
        <v>6424.9</v>
      </c>
      <c r="O48" s="42">
        <f>N48/K48</f>
        <v>0.94</v>
      </c>
    </row>
    <row r="49" spans="1:15" ht="60" customHeight="1" x14ac:dyDescent="0.25">
      <c r="A49" s="292"/>
      <c r="B49" s="293"/>
      <c r="C49" s="299"/>
      <c r="D49" s="37" t="s">
        <v>30</v>
      </c>
      <c r="E49" s="37" t="s">
        <v>30</v>
      </c>
      <c r="F49" s="37" t="s">
        <v>30</v>
      </c>
      <c r="G49" s="38">
        <v>824</v>
      </c>
      <c r="H49" s="38" t="s">
        <v>30</v>
      </c>
      <c r="I49" s="38" t="s">
        <v>34</v>
      </c>
      <c r="J49" s="38" t="s">
        <v>30</v>
      </c>
      <c r="K49" s="40">
        <f>L49+N49</f>
        <v>984.5600000000004</v>
      </c>
      <c r="L49" s="40">
        <f>L72+L77+L75</f>
        <v>984.5600000000004</v>
      </c>
      <c r="M49" s="40" t="s">
        <v>30</v>
      </c>
      <c r="N49" s="40">
        <f>N72+N77</f>
        <v>0</v>
      </c>
      <c r="O49" s="43" t="s">
        <v>30</v>
      </c>
    </row>
    <row r="50" spans="1:15" ht="45" x14ac:dyDescent="0.25">
      <c r="A50" s="292"/>
      <c r="B50" s="293"/>
      <c r="C50" s="44" t="s">
        <v>57</v>
      </c>
      <c r="D50" s="45" t="s">
        <v>30</v>
      </c>
      <c r="E50" s="45" t="s">
        <v>30</v>
      </c>
      <c r="F50" s="45" t="s">
        <v>30</v>
      </c>
      <c r="G50" s="46">
        <v>824</v>
      </c>
      <c r="H50" s="46" t="s">
        <v>351</v>
      </c>
      <c r="I50" s="46" t="s">
        <v>32</v>
      </c>
      <c r="J50" s="46" t="s">
        <v>58</v>
      </c>
      <c r="K50" s="47">
        <f t="shared" si="0"/>
        <v>1565</v>
      </c>
      <c r="L50" s="48">
        <f>L51+L52</f>
        <v>93.9</v>
      </c>
      <c r="M50" s="49">
        <f t="shared" si="3"/>
        <v>6.0000000000000005E-2</v>
      </c>
      <c r="N50" s="48">
        <f>N51+N52</f>
        <v>1471.1</v>
      </c>
      <c r="O50" s="50">
        <f t="shared" si="4"/>
        <v>0.94</v>
      </c>
    </row>
    <row r="51" spans="1:15" ht="193.5" customHeight="1" x14ac:dyDescent="0.25">
      <c r="A51" s="292"/>
      <c r="B51" s="293"/>
      <c r="C51" s="51" t="s">
        <v>59</v>
      </c>
      <c r="D51" s="52" t="s">
        <v>60</v>
      </c>
      <c r="E51" s="53" t="s">
        <v>359</v>
      </c>
      <c r="F51" s="52" t="s">
        <v>61</v>
      </c>
      <c r="G51" s="54">
        <v>824</v>
      </c>
      <c r="H51" s="54" t="s">
        <v>351</v>
      </c>
      <c r="I51" s="54" t="s">
        <v>32</v>
      </c>
      <c r="J51" s="54" t="s">
        <v>58</v>
      </c>
      <c r="K51" s="55">
        <f t="shared" si="0"/>
        <v>1265</v>
      </c>
      <c r="L51" s="56">
        <v>75.900000000000006</v>
      </c>
      <c r="M51" s="57">
        <f t="shared" si="3"/>
        <v>6.0000000000000005E-2</v>
      </c>
      <c r="N51" s="56">
        <v>1189.0999999999999</v>
      </c>
      <c r="O51" s="58">
        <f t="shared" si="4"/>
        <v>0.94</v>
      </c>
    </row>
    <row r="52" spans="1:15" ht="46.5" customHeight="1" x14ac:dyDescent="0.25">
      <c r="A52" s="292"/>
      <c r="B52" s="293"/>
      <c r="C52" s="51" t="s">
        <v>62</v>
      </c>
      <c r="D52" s="52" t="s">
        <v>60</v>
      </c>
      <c r="E52" s="53" t="s">
        <v>63</v>
      </c>
      <c r="F52" s="52" t="s">
        <v>61</v>
      </c>
      <c r="G52" s="54">
        <v>824</v>
      </c>
      <c r="H52" s="54" t="s">
        <v>351</v>
      </c>
      <c r="I52" s="54" t="s">
        <v>32</v>
      </c>
      <c r="J52" s="54" t="s">
        <v>58</v>
      </c>
      <c r="K52" s="55">
        <f t="shared" si="0"/>
        <v>300</v>
      </c>
      <c r="L52" s="56">
        <v>18</v>
      </c>
      <c r="M52" s="57">
        <f t="shared" si="3"/>
        <v>0.06</v>
      </c>
      <c r="N52" s="56">
        <v>282</v>
      </c>
      <c r="O52" s="58">
        <f t="shared" si="4"/>
        <v>0.94</v>
      </c>
    </row>
    <row r="53" spans="1:15" ht="46.5" customHeight="1" x14ac:dyDescent="0.25">
      <c r="A53" s="292"/>
      <c r="B53" s="293"/>
      <c r="C53" s="200" t="s">
        <v>349</v>
      </c>
      <c r="D53" s="201" t="s">
        <v>30</v>
      </c>
      <c r="E53" s="201" t="s">
        <v>30</v>
      </c>
      <c r="F53" s="201" t="s">
        <v>30</v>
      </c>
      <c r="G53" s="202">
        <v>824</v>
      </c>
      <c r="H53" s="202" t="s">
        <v>351</v>
      </c>
      <c r="I53" s="202" t="s">
        <v>32</v>
      </c>
      <c r="J53" s="202" t="s">
        <v>58</v>
      </c>
      <c r="K53" s="203">
        <f t="shared" ref="K53" si="5">L53+N53</f>
        <v>750</v>
      </c>
      <c r="L53" s="204">
        <f>L54+L55</f>
        <v>45</v>
      </c>
      <c r="M53" s="205">
        <f t="shared" ref="M53:M54" si="6">L53/K53</f>
        <v>0.06</v>
      </c>
      <c r="N53" s="204">
        <f>N54+N55</f>
        <v>705</v>
      </c>
      <c r="O53" s="206">
        <f t="shared" ref="O53:O54" si="7">N53/K53</f>
        <v>0.94</v>
      </c>
    </row>
    <row r="54" spans="1:15" ht="237.6" customHeight="1" x14ac:dyDescent="0.25">
      <c r="A54" s="292"/>
      <c r="B54" s="293"/>
      <c r="C54" s="51" t="s">
        <v>355</v>
      </c>
      <c r="D54" s="52" t="s">
        <v>60</v>
      </c>
      <c r="E54" s="127" t="s">
        <v>358</v>
      </c>
      <c r="F54" s="207" t="s">
        <v>350</v>
      </c>
      <c r="G54" s="208">
        <v>824</v>
      </c>
      <c r="H54" s="208" t="s">
        <v>351</v>
      </c>
      <c r="I54" s="208" t="s">
        <v>32</v>
      </c>
      <c r="J54" s="208" t="s">
        <v>58</v>
      </c>
      <c r="K54" s="209">
        <f>L54+N54</f>
        <v>400.5</v>
      </c>
      <c r="L54" s="210">
        <v>24</v>
      </c>
      <c r="M54" s="211">
        <f t="shared" si="6"/>
        <v>5.9925093632958802E-2</v>
      </c>
      <c r="N54" s="210">
        <v>376.5</v>
      </c>
      <c r="O54" s="58">
        <f t="shared" si="7"/>
        <v>0.94007490636704116</v>
      </c>
    </row>
    <row r="55" spans="1:15" ht="63.75" customHeight="1" x14ac:dyDescent="0.25">
      <c r="A55" s="292"/>
      <c r="B55" s="293"/>
      <c r="C55" s="51" t="s">
        <v>354</v>
      </c>
      <c r="D55" s="52" t="s">
        <v>60</v>
      </c>
      <c r="E55" s="127" t="s">
        <v>366</v>
      </c>
      <c r="F55" s="207" t="s">
        <v>61</v>
      </c>
      <c r="G55" s="208">
        <v>824</v>
      </c>
      <c r="H55" s="208" t="s">
        <v>351</v>
      </c>
      <c r="I55" s="208" t="s">
        <v>32</v>
      </c>
      <c r="J55" s="208" t="s">
        <v>58</v>
      </c>
      <c r="K55" s="209">
        <f>L55+N55</f>
        <v>349.5</v>
      </c>
      <c r="L55" s="210">
        <v>21</v>
      </c>
      <c r="M55" s="211">
        <f t="shared" ref="M55" si="8">L55/K55</f>
        <v>6.0085836909871244E-2</v>
      </c>
      <c r="N55" s="210">
        <v>328.5</v>
      </c>
      <c r="O55" s="58">
        <f t="shared" ref="O55" si="9">N55/K55</f>
        <v>0.93991416309012876</v>
      </c>
    </row>
    <row r="56" spans="1:15" ht="45" x14ac:dyDescent="0.25">
      <c r="A56" s="292"/>
      <c r="B56" s="293"/>
      <c r="C56" s="44" t="s">
        <v>64</v>
      </c>
      <c r="D56" s="45" t="s">
        <v>30</v>
      </c>
      <c r="E56" s="45" t="s">
        <v>30</v>
      </c>
      <c r="F56" s="45" t="s">
        <v>30</v>
      </c>
      <c r="G56" s="46">
        <v>824</v>
      </c>
      <c r="H56" s="46" t="s">
        <v>351</v>
      </c>
      <c r="I56" s="46" t="s">
        <v>32</v>
      </c>
      <c r="J56" s="46" t="s">
        <v>58</v>
      </c>
      <c r="K56" s="47">
        <f t="shared" si="0"/>
        <v>1050</v>
      </c>
      <c r="L56" s="48">
        <f>SUM(L57:L59)</f>
        <v>63</v>
      </c>
      <c r="M56" s="49">
        <f t="shared" si="3"/>
        <v>0.06</v>
      </c>
      <c r="N56" s="48">
        <f>SUM(N57:N59)</f>
        <v>987</v>
      </c>
      <c r="O56" s="50">
        <f t="shared" si="4"/>
        <v>0.94</v>
      </c>
    </row>
    <row r="57" spans="1:15" ht="80.25" customHeight="1" x14ac:dyDescent="0.25">
      <c r="A57" s="292"/>
      <c r="B57" s="293"/>
      <c r="C57" s="51" t="s">
        <v>65</v>
      </c>
      <c r="D57" s="207" t="s">
        <v>60</v>
      </c>
      <c r="E57" s="127" t="s">
        <v>276</v>
      </c>
      <c r="F57" s="207" t="s">
        <v>66</v>
      </c>
      <c r="G57" s="208">
        <v>824</v>
      </c>
      <c r="H57" s="208" t="s">
        <v>351</v>
      </c>
      <c r="I57" s="208" t="s">
        <v>32</v>
      </c>
      <c r="J57" s="208" t="s">
        <v>58</v>
      </c>
      <c r="K57" s="209">
        <f t="shared" si="0"/>
        <v>558.255</v>
      </c>
      <c r="L57" s="210">
        <v>21</v>
      </c>
      <c r="M57" s="211" t="s">
        <v>30</v>
      </c>
      <c r="N57" s="210">
        <v>537.255</v>
      </c>
      <c r="O57" s="155" t="s">
        <v>30</v>
      </c>
    </row>
    <row r="58" spans="1:15" ht="60" customHeight="1" x14ac:dyDescent="0.25">
      <c r="A58" s="292"/>
      <c r="B58" s="293"/>
      <c r="C58" s="51" t="s">
        <v>67</v>
      </c>
      <c r="D58" s="207" t="s">
        <v>60</v>
      </c>
      <c r="E58" s="127" t="s">
        <v>277</v>
      </c>
      <c r="F58" s="207" t="s">
        <v>68</v>
      </c>
      <c r="G58" s="208">
        <v>824</v>
      </c>
      <c r="H58" s="208" t="s">
        <v>351</v>
      </c>
      <c r="I58" s="208" t="s">
        <v>32</v>
      </c>
      <c r="J58" s="208" t="s">
        <v>58</v>
      </c>
      <c r="K58" s="209">
        <f t="shared" si="0"/>
        <v>205.23400000000001</v>
      </c>
      <c r="L58" s="210">
        <v>21</v>
      </c>
      <c r="M58" s="212" t="s">
        <v>30</v>
      </c>
      <c r="N58" s="210">
        <v>184.23400000000001</v>
      </c>
      <c r="O58" s="156" t="s">
        <v>30</v>
      </c>
    </row>
    <row r="59" spans="1:15" ht="56.25" customHeight="1" x14ac:dyDescent="0.25">
      <c r="A59" s="292"/>
      <c r="B59" s="293"/>
      <c r="C59" s="51" t="s">
        <v>69</v>
      </c>
      <c r="D59" s="207" t="s">
        <v>60</v>
      </c>
      <c r="E59" s="127" t="s">
        <v>278</v>
      </c>
      <c r="F59" s="207" t="s">
        <v>68</v>
      </c>
      <c r="G59" s="208">
        <v>824</v>
      </c>
      <c r="H59" s="208" t="s">
        <v>351</v>
      </c>
      <c r="I59" s="208" t="s">
        <v>32</v>
      </c>
      <c r="J59" s="208" t="s">
        <v>58</v>
      </c>
      <c r="K59" s="209">
        <f t="shared" si="0"/>
        <v>286.51100000000002</v>
      </c>
      <c r="L59" s="210">
        <v>21</v>
      </c>
      <c r="M59" s="212" t="s">
        <v>30</v>
      </c>
      <c r="N59" s="210">
        <v>265.51100000000002</v>
      </c>
      <c r="O59" s="156" t="s">
        <v>30</v>
      </c>
    </row>
    <row r="60" spans="1:15" ht="56.25" customHeight="1" x14ac:dyDescent="0.25">
      <c r="A60" s="292"/>
      <c r="B60" s="293"/>
      <c r="C60" s="120" t="s">
        <v>352</v>
      </c>
      <c r="D60" s="121" t="s">
        <v>30</v>
      </c>
      <c r="E60" s="121" t="s">
        <v>30</v>
      </c>
      <c r="F60" s="121" t="s">
        <v>30</v>
      </c>
      <c r="G60" s="122">
        <v>824</v>
      </c>
      <c r="H60" s="122" t="s">
        <v>56</v>
      </c>
      <c r="I60" s="122" t="s">
        <v>32</v>
      </c>
      <c r="J60" s="132" t="s">
        <v>97</v>
      </c>
      <c r="K60" s="123">
        <f>K61</f>
        <v>500</v>
      </c>
      <c r="L60" s="124">
        <f>L61</f>
        <v>30</v>
      </c>
      <c r="M60" s="125">
        <f t="shared" ref="M60:M61" si="10">L60/K60</f>
        <v>0.06</v>
      </c>
      <c r="N60" s="124">
        <f>N61</f>
        <v>470</v>
      </c>
      <c r="O60" s="126">
        <f t="shared" ref="O60:O61" si="11">N60/K60</f>
        <v>0.94</v>
      </c>
    </row>
    <row r="61" spans="1:15" ht="75.75" customHeight="1" x14ac:dyDescent="0.25">
      <c r="A61" s="292"/>
      <c r="B61" s="293"/>
      <c r="C61" s="159" t="s">
        <v>353</v>
      </c>
      <c r="D61" s="52" t="s">
        <v>60</v>
      </c>
      <c r="E61" s="127" t="s">
        <v>364</v>
      </c>
      <c r="F61" s="52" t="s">
        <v>350</v>
      </c>
      <c r="G61" s="128">
        <v>824</v>
      </c>
      <c r="H61" s="128" t="s">
        <v>56</v>
      </c>
      <c r="I61" s="128" t="s">
        <v>32</v>
      </c>
      <c r="J61" s="135" t="s">
        <v>97</v>
      </c>
      <c r="K61" s="55">
        <f t="shared" ref="K61" si="12">L61+N61</f>
        <v>500</v>
      </c>
      <c r="L61" s="129">
        <v>30</v>
      </c>
      <c r="M61" s="130">
        <f t="shared" si="10"/>
        <v>0.06</v>
      </c>
      <c r="N61" s="129">
        <v>470</v>
      </c>
      <c r="O61" s="131">
        <f t="shared" si="11"/>
        <v>0.94</v>
      </c>
    </row>
    <row r="62" spans="1:15" ht="45" x14ac:dyDescent="0.25">
      <c r="A62" s="292"/>
      <c r="B62" s="293"/>
      <c r="C62" s="120" t="s">
        <v>70</v>
      </c>
      <c r="D62" s="121" t="s">
        <v>30</v>
      </c>
      <c r="E62" s="121" t="s">
        <v>30</v>
      </c>
      <c r="F62" s="121" t="s">
        <v>30</v>
      </c>
      <c r="G62" s="122">
        <v>824</v>
      </c>
      <c r="H62" s="122" t="s">
        <v>56</v>
      </c>
      <c r="I62" s="122" t="s">
        <v>32</v>
      </c>
      <c r="J62" s="132" t="s">
        <v>157</v>
      </c>
      <c r="K62" s="123">
        <f t="shared" si="0"/>
        <v>770</v>
      </c>
      <c r="L62" s="124">
        <f>L63+L64</f>
        <v>46.2</v>
      </c>
      <c r="M62" s="125">
        <f t="shared" si="3"/>
        <v>6.0000000000000005E-2</v>
      </c>
      <c r="N62" s="124">
        <f>N63+N64</f>
        <v>723.8</v>
      </c>
      <c r="O62" s="126">
        <f t="shared" si="4"/>
        <v>0.94</v>
      </c>
    </row>
    <row r="63" spans="1:15" ht="52.5" customHeight="1" x14ac:dyDescent="0.25">
      <c r="A63" s="292"/>
      <c r="B63" s="293"/>
      <c r="C63" s="159" t="s">
        <v>72</v>
      </c>
      <c r="D63" s="52" t="s">
        <v>73</v>
      </c>
      <c r="E63" s="53" t="s">
        <v>74</v>
      </c>
      <c r="F63" s="52" t="s">
        <v>73</v>
      </c>
      <c r="G63" s="54">
        <v>824</v>
      </c>
      <c r="H63" s="54" t="s">
        <v>56</v>
      </c>
      <c r="I63" s="54" t="s">
        <v>32</v>
      </c>
      <c r="J63" s="162" t="s">
        <v>157</v>
      </c>
      <c r="K63" s="209">
        <f t="shared" si="0"/>
        <v>321.40000000000003</v>
      </c>
      <c r="L63" s="210">
        <v>19.3</v>
      </c>
      <c r="M63" s="211">
        <f t="shared" si="3"/>
        <v>6.0049782202862473E-2</v>
      </c>
      <c r="N63" s="210">
        <v>302.10000000000002</v>
      </c>
      <c r="O63" s="216">
        <f t="shared" si="4"/>
        <v>0.9399502177971375</v>
      </c>
    </row>
    <row r="64" spans="1:15" ht="50.25" customHeight="1" x14ac:dyDescent="0.25">
      <c r="A64" s="292"/>
      <c r="B64" s="293"/>
      <c r="C64" s="159" t="s">
        <v>75</v>
      </c>
      <c r="D64" s="52" t="s">
        <v>73</v>
      </c>
      <c r="E64" s="53" t="s">
        <v>76</v>
      </c>
      <c r="F64" s="52" t="s">
        <v>77</v>
      </c>
      <c r="G64" s="54">
        <v>824</v>
      </c>
      <c r="H64" s="54" t="s">
        <v>56</v>
      </c>
      <c r="I64" s="54" t="s">
        <v>32</v>
      </c>
      <c r="J64" s="162" t="s">
        <v>157</v>
      </c>
      <c r="K64" s="209">
        <f t="shared" si="0"/>
        <v>448.59999999999997</v>
      </c>
      <c r="L64" s="210">
        <v>26.9</v>
      </c>
      <c r="M64" s="211">
        <f t="shared" si="3"/>
        <v>5.9964333481943827E-2</v>
      </c>
      <c r="N64" s="210">
        <v>421.7</v>
      </c>
      <c r="O64" s="216">
        <f t="shared" si="4"/>
        <v>0.94003566651805626</v>
      </c>
    </row>
    <row r="65" spans="1:15" ht="45" x14ac:dyDescent="0.25">
      <c r="A65" s="292"/>
      <c r="B65" s="293"/>
      <c r="C65" s="44" t="s">
        <v>78</v>
      </c>
      <c r="D65" s="45" t="s">
        <v>30</v>
      </c>
      <c r="E65" s="45" t="s">
        <v>30</v>
      </c>
      <c r="F65" s="45" t="s">
        <v>30</v>
      </c>
      <c r="G65" s="46">
        <v>824</v>
      </c>
      <c r="H65" s="46" t="s">
        <v>56</v>
      </c>
      <c r="I65" s="46" t="s">
        <v>32</v>
      </c>
      <c r="J65" s="61" t="s">
        <v>157</v>
      </c>
      <c r="K65" s="123">
        <f t="shared" si="0"/>
        <v>1100</v>
      </c>
      <c r="L65" s="124">
        <f>L66+L67</f>
        <v>66</v>
      </c>
      <c r="M65" s="125">
        <f t="shared" si="3"/>
        <v>0.06</v>
      </c>
      <c r="N65" s="124">
        <f>N66+N67</f>
        <v>1034</v>
      </c>
      <c r="O65" s="126">
        <f t="shared" si="4"/>
        <v>0.94</v>
      </c>
    </row>
    <row r="66" spans="1:15" ht="74.25" customHeight="1" x14ac:dyDescent="0.25">
      <c r="A66" s="292"/>
      <c r="B66" s="293"/>
      <c r="C66" s="51" t="s">
        <v>79</v>
      </c>
      <c r="D66" s="52" t="s">
        <v>60</v>
      </c>
      <c r="E66" s="53" t="s">
        <v>80</v>
      </c>
      <c r="F66" s="52" t="s">
        <v>73</v>
      </c>
      <c r="G66" s="54">
        <v>824</v>
      </c>
      <c r="H66" s="54" t="s">
        <v>56</v>
      </c>
      <c r="I66" s="54" t="s">
        <v>32</v>
      </c>
      <c r="J66" s="64" t="s">
        <v>157</v>
      </c>
      <c r="K66" s="55">
        <f t="shared" si="0"/>
        <v>550</v>
      </c>
      <c r="L66" s="56">
        <v>33</v>
      </c>
      <c r="M66" s="57">
        <f t="shared" si="3"/>
        <v>0.06</v>
      </c>
      <c r="N66" s="56">
        <v>517</v>
      </c>
      <c r="O66" s="59">
        <f t="shared" si="4"/>
        <v>0.94</v>
      </c>
    </row>
    <row r="67" spans="1:15" ht="108" customHeight="1" x14ac:dyDescent="0.25">
      <c r="A67" s="292"/>
      <c r="B67" s="293"/>
      <c r="C67" s="51" t="s">
        <v>81</v>
      </c>
      <c r="D67" s="52" t="s">
        <v>60</v>
      </c>
      <c r="E67" s="53" t="s">
        <v>82</v>
      </c>
      <c r="F67" s="52" t="s">
        <v>73</v>
      </c>
      <c r="G67" s="54">
        <v>824</v>
      </c>
      <c r="H67" s="54" t="s">
        <v>56</v>
      </c>
      <c r="I67" s="54" t="s">
        <v>32</v>
      </c>
      <c r="J67" s="64" t="s">
        <v>157</v>
      </c>
      <c r="K67" s="55">
        <f t="shared" si="0"/>
        <v>550</v>
      </c>
      <c r="L67" s="56">
        <v>33</v>
      </c>
      <c r="M67" s="57">
        <f t="shared" si="3"/>
        <v>0.06</v>
      </c>
      <c r="N67" s="56">
        <v>517</v>
      </c>
      <c r="O67" s="59">
        <f t="shared" si="4"/>
        <v>0.94</v>
      </c>
    </row>
    <row r="68" spans="1:15" ht="45" x14ac:dyDescent="0.25">
      <c r="A68" s="292"/>
      <c r="B68" s="293"/>
      <c r="C68" s="44" t="s">
        <v>83</v>
      </c>
      <c r="D68" s="45" t="s">
        <v>30</v>
      </c>
      <c r="E68" s="45" t="s">
        <v>30</v>
      </c>
      <c r="F68" s="45" t="s">
        <v>30</v>
      </c>
      <c r="G68" s="46">
        <v>824</v>
      </c>
      <c r="H68" s="46" t="s">
        <v>56</v>
      </c>
      <c r="I68" s="46" t="s">
        <v>32</v>
      </c>
      <c r="J68" s="61" t="s">
        <v>157</v>
      </c>
      <c r="K68" s="123">
        <f t="shared" si="0"/>
        <v>550</v>
      </c>
      <c r="L68" s="124">
        <f>L69</f>
        <v>33</v>
      </c>
      <c r="M68" s="125">
        <f t="shared" si="3"/>
        <v>0.06</v>
      </c>
      <c r="N68" s="124">
        <f>N69</f>
        <v>517</v>
      </c>
      <c r="O68" s="126">
        <f t="shared" si="4"/>
        <v>0.94</v>
      </c>
    </row>
    <row r="69" spans="1:15" ht="321" customHeight="1" x14ac:dyDescent="0.25">
      <c r="A69" s="292"/>
      <c r="B69" s="293"/>
      <c r="C69" s="51" t="s">
        <v>84</v>
      </c>
      <c r="D69" s="52" t="s">
        <v>60</v>
      </c>
      <c r="E69" s="127" t="s">
        <v>357</v>
      </c>
      <c r="F69" s="52" t="s">
        <v>86</v>
      </c>
      <c r="G69" s="54">
        <v>824</v>
      </c>
      <c r="H69" s="54" t="s">
        <v>56</v>
      </c>
      <c r="I69" s="54" t="s">
        <v>32</v>
      </c>
      <c r="J69" s="64" t="s">
        <v>157</v>
      </c>
      <c r="K69" s="55">
        <f t="shared" si="0"/>
        <v>550</v>
      </c>
      <c r="L69" s="56">
        <v>33</v>
      </c>
      <c r="M69" s="57">
        <f t="shared" si="3"/>
        <v>0.06</v>
      </c>
      <c r="N69" s="56">
        <v>517</v>
      </c>
      <c r="O69" s="59">
        <f t="shared" si="4"/>
        <v>0.94</v>
      </c>
    </row>
    <row r="70" spans="1:15" ht="30" x14ac:dyDescent="0.25">
      <c r="A70" s="292"/>
      <c r="B70" s="293"/>
      <c r="C70" s="44" t="s">
        <v>87</v>
      </c>
      <c r="D70" s="45" t="s">
        <v>30</v>
      </c>
      <c r="E70" s="45" t="s">
        <v>30</v>
      </c>
      <c r="F70" s="45" t="s">
        <v>30</v>
      </c>
      <c r="G70" s="46">
        <v>824</v>
      </c>
      <c r="H70" s="46" t="s">
        <v>56</v>
      </c>
      <c r="I70" s="46" t="s">
        <v>32</v>
      </c>
      <c r="J70" s="61" t="s">
        <v>157</v>
      </c>
      <c r="K70" s="123">
        <f t="shared" si="0"/>
        <v>550</v>
      </c>
      <c r="L70" s="124">
        <f>L71</f>
        <v>33</v>
      </c>
      <c r="M70" s="125">
        <f t="shared" si="3"/>
        <v>0.06</v>
      </c>
      <c r="N70" s="124">
        <f>N71</f>
        <v>517</v>
      </c>
      <c r="O70" s="126">
        <f t="shared" si="4"/>
        <v>0.94</v>
      </c>
    </row>
    <row r="71" spans="1:15" ht="386.25" customHeight="1" x14ac:dyDescent="0.25">
      <c r="A71" s="292"/>
      <c r="B71" s="293"/>
      <c r="C71" s="51" t="s">
        <v>88</v>
      </c>
      <c r="D71" s="52" t="s">
        <v>60</v>
      </c>
      <c r="E71" s="127" t="s">
        <v>365</v>
      </c>
      <c r="F71" s="52" t="s">
        <v>73</v>
      </c>
      <c r="G71" s="54">
        <v>824</v>
      </c>
      <c r="H71" s="54" t="s">
        <v>56</v>
      </c>
      <c r="I71" s="54" t="s">
        <v>32</v>
      </c>
      <c r="J71" s="64" t="s">
        <v>157</v>
      </c>
      <c r="K71" s="55">
        <f t="shared" si="0"/>
        <v>550</v>
      </c>
      <c r="L71" s="56">
        <v>33</v>
      </c>
      <c r="M71" s="57">
        <f t="shared" si="3"/>
        <v>0.06</v>
      </c>
      <c r="N71" s="56">
        <v>517</v>
      </c>
      <c r="O71" s="59">
        <f t="shared" si="4"/>
        <v>0.94</v>
      </c>
    </row>
    <row r="72" spans="1:15" ht="30" customHeight="1" x14ac:dyDescent="0.25">
      <c r="A72" s="292"/>
      <c r="B72" s="293"/>
      <c r="C72" s="160" t="s">
        <v>96</v>
      </c>
      <c r="D72" s="45" t="s">
        <v>30</v>
      </c>
      <c r="E72" s="45" t="s">
        <v>30</v>
      </c>
      <c r="F72" s="45" t="s">
        <v>30</v>
      </c>
      <c r="G72" s="46">
        <v>824</v>
      </c>
      <c r="H72" s="46" t="s">
        <v>56</v>
      </c>
      <c r="I72" s="46" t="s">
        <v>34</v>
      </c>
      <c r="J72" s="61" t="s">
        <v>97</v>
      </c>
      <c r="K72" s="123">
        <f>L72+N72</f>
        <v>195.5</v>
      </c>
      <c r="L72" s="124">
        <f>L73+L74</f>
        <v>195.5</v>
      </c>
      <c r="M72" s="49" t="s">
        <v>30</v>
      </c>
      <c r="N72" s="48">
        <f>N73+N74</f>
        <v>0</v>
      </c>
      <c r="O72" s="50" t="s">
        <v>30</v>
      </c>
    </row>
    <row r="73" spans="1:15" ht="114.75" customHeight="1" x14ac:dyDescent="0.25">
      <c r="A73" s="292"/>
      <c r="B73" s="293"/>
      <c r="C73" s="62" t="s">
        <v>98</v>
      </c>
      <c r="D73" s="113" t="s">
        <v>99</v>
      </c>
      <c r="E73" s="127" t="s">
        <v>362</v>
      </c>
      <c r="F73" s="63" t="s">
        <v>61</v>
      </c>
      <c r="G73" s="54">
        <v>824</v>
      </c>
      <c r="H73" s="54" t="s">
        <v>56</v>
      </c>
      <c r="I73" s="54" t="s">
        <v>34</v>
      </c>
      <c r="J73" s="64" t="s">
        <v>97</v>
      </c>
      <c r="K73" s="217">
        <v>162.08000000000001</v>
      </c>
      <c r="L73" s="218">
        <v>162.08000000000001</v>
      </c>
      <c r="M73" s="57" t="s">
        <v>30</v>
      </c>
      <c r="N73" s="56">
        <v>0</v>
      </c>
      <c r="O73" s="59" t="s">
        <v>30</v>
      </c>
    </row>
    <row r="74" spans="1:15" ht="45.75" customHeight="1" x14ac:dyDescent="0.25">
      <c r="A74" s="292"/>
      <c r="B74" s="293"/>
      <c r="C74" s="62" t="s">
        <v>101</v>
      </c>
      <c r="D74" s="63" t="s">
        <v>60</v>
      </c>
      <c r="E74" s="53" t="s">
        <v>363</v>
      </c>
      <c r="F74" s="63" t="s">
        <v>61</v>
      </c>
      <c r="G74" s="54">
        <v>824</v>
      </c>
      <c r="H74" s="54" t="s">
        <v>56</v>
      </c>
      <c r="I74" s="54" t="s">
        <v>34</v>
      </c>
      <c r="J74" s="64" t="s">
        <v>97</v>
      </c>
      <c r="K74" s="217">
        <v>33.42</v>
      </c>
      <c r="L74" s="218">
        <v>33.42</v>
      </c>
      <c r="M74" s="57" t="s">
        <v>30</v>
      </c>
      <c r="N74" s="56">
        <v>0</v>
      </c>
      <c r="O74" s="59" t="s">
        <v>30</v>
      </c>
    </row>
    <row r="75" spans="1:15" ht="45.75" customHeight="1" x14ac:dyDescent="0.25">
      <c r="A75" s="292"/>
      <c r="B75" s="293"/>
      <c r="C75" s="120" t="s">
        <v>334</v>
      </c>
      <c r="D75" s="121" t="s">
        <v>30</v>
      </c>
      <c r="E75" s="121" t="s">
        <v>30</v>
      </c>
      <c r="F75" s="121" t="s">
        <v>30</v>
      </c>
      <c r="G75" s="122">
        <v>824</v>
      </c>
      <c r="H75" s="122" t="s">
        <v>56</v>
      </c>
      <c r="I75" s="122" t="s">
        <v>34</v>
      </c>
      <c r="J75" s="132" t="s">
        <v>97</v>
      </c>
      <c r="K75" s="123">
        <f>L75+N75</f>
        <v>291.0600000000004</v>
      </c>
      <c r="L75" s="124">
        <f>L76</f>
        <v>291.0600000000004</v>
      </c>
      <c r="M75" s="125" t="s">
        <v>30</v>
      </c>
      <c r="N75" s="124">
        <f>N76</f>
        <v>0</v>
      </c>
      <c r="O75" s="126" t="s">
        <v>30</v>
      </c>
    </row>
    <row r="76" spans="1:15" ht="76.5" customHeight="1" x14ac:dyDescent="0.25">
      <c r="A76" s="292"/>
      <c r="B76" s="293"/>
      <c r="C76" s="133" t="s">
        <v>335</v>
      </c>
      <c r="D76" s="134" t="s">
        <v>336</v>
      </c>
      <c r="E76" s="127" t="s">
        <v>337</v>
      </c>
      <c r="F76" s="134" t="s">
        <v>61</v>
      </c>
      <c r="G76" s="128">
        <v>824</v>
      </c>
      <c r="H76" s="128" t="s">
        <v>56</v>
      </c>
      <c r="I76" s="128" t="s">
        <v>34</v>
      </c>
      <c r="J76" s="135" t="s">
        <v>97</v>
      </c>
      <c r="K76" s="136">
        <f>L76</f>
        <v>291.0600000000004</v>
      </c>
      <c r="L76" s="139">
        <v>291.0600000000004</v>
      </c>
      <c r="M76" s="130" t="s">
        <v>30</v>
      </c>
      <c r="N76" s="129">
        <v>0</v>
      </c>
      <c r="O76" s="131" t="s">
        <v>30</v>
      </c>
    </row>
    <row r="77" spans="1:15" ht="30" customHeight="1" x14ac:dyDescent="0.25">
      <c r="A77" s="292"/>
      <c r="B77" s="293"/>
      <c r="C77" s="44" t="s">
        <v>102</v>
      </c>
      <c r="D77" s="45" t="s">
        <v>30</v>
      </c>
      <c r="E77" s="45" t="s">
        <v>30</v>
      </c>
      <c r="F77" s="45" t="s">
        <v>30</v>
      </c>
      <c r="G77" s="46">
        <v>824</v>
      </c>
      <c r="H77" s="46" t="s">
        <v>56</v>
      </c>
      <c r="I77" s="46" t="s">
        <v>34</v>
      </c>
      <c r="J77" s="61" t="s">
        <v>97</v>
      </c>
      <c r="K77" s="123">
        <f>L77+N77</f>
        <v>498</v>
      </c>
      <c r="L77" s="124">
        <f>L78</f>
        <v>498</v>
      </c>
      <c r="M77" s="49" t="s">
        <v>30</v>
      </c>
      <c r="N77" s="48">
        <f>N78</f>
        <v>0</v>
      </c>
      <c r="O77" s="50" t="s">
        <v>30</v>
      </c>
    </row>
    <row r="78" spans="1:15" ht="72.75" customHeight="1" x14ac:dyDescent="0.25">
      <c r="A78" s="292"/>
      <c r="B78" s="293"/>
      <c r="C78" s="62" t="s">
        <v>103</v>
      </c>
      <c r="D78" s="63" t="s">
        <v>60</v>
      </c>
      <c r="E78" s="127" t="s">
        <v>356</v>
      </c>
      <c r="F78" s="63" t="s">
        <v>61</v>
      </c>
      <c r="G78" s="54">
        <v>824</v>
      </c>
      <c r="H78" s="54" t="s">
        <v>56</v>
      </c>
      <c r="I78" s="54" t="s">
        <v>34</v>
      </c>
      <c r="J78" s="64" t="s">
        <v>97</v>
      </c>
      <c r="K78" s="65">
        <f>L78+N78</f>
        <v>498</v>
      </c>
      <c r="L78" s="104">
        <v>498</v>
      </c>
      <c r="M78" s="57" t="s">
        <v>30</v>
      </c>
      <c r="N78" s="56">
        <v>0</v>
      </c>
      <c r="O78" s="59" t="s">
        <v>30</v>
      </c>
    </row>
    <row r="79" spans="1:15" ht="30" customHeight="1" x14ac:dyDescent="0.25">
      <c r="A79" s="292" t="s">
        <v>104</v>
      </c>
      <c r="B79" s="293" t="s">
        <v>105</v>
      </c>
      <c r="C79" s="66" t="s">
        <v>106</v>
      </c>
      <c r="D79" s="37" t="s">
        <v>30</v>
      </c>
      <c r="E79" s="37" t="s">
        <v>30</v>
      </c>
      <c r="F79" s="37" t="s">
        <v>30</v>
      </c>
      <c r="G79" s="67" t="s">
        <v>38</v>
      </c>
      <c r="H79" s="67" t="s">
        <v>30</v>
      </c>
      <c r="I79" s="67" t="s">
        <v>34</v>
      </c>
      <c r="J79" s="67" t="s">
        <v>30</v>
      </c>
      <c r="K79" s="68">
        <f t="shared" si="0"/>
        <v>3250</v>
      </c>
      <c r="L79" s="69">
        <f>L80+L83+L86+L88+L91+L93+L95+L97+L99+L101+L104+L106+L109+L111+L115+L113</f>
        <v>195</v>
      </c>
      <c r="M79" s="70">
        <f t="shared" si="3"/>
        <v>0.06</v>
      </c>
      <c r="N79" s="69">
        <f>N80+N83+N86+N88+N91+N93+N95+N97+N99+N101+N104+N106+N109+N111+N115+N113</f>
        <v>3055</v>
      </c>
      <c r="O79" s="58">
        <f t="shared" si="4"/>
        <v>0.94</v>
      </c>
    </row>
    <row r="80" spans="1:15" ht="34.5" customHeight="1" x14ac:dyDescent="0.25">
      <c r="A80" s="292"/>
      <c r="B80" s="293"/>
      <c r="C80" s="44" t="s">
        <v>107</v>
      </c>
      <c r="D80" s="45" t="s">
        <v>30</v>
      </c>
      <c r="E80" s="45" t="s">
        <v>30</v>
      </c>
      <c r="F80" s="45" t="s">
        <v>30</v>
      </c>
      <c r="G80" s="46" t="s">
        <v>38</v>
      </c>
      <c r="H80" s="46" t="s">
        <v>108</v>
      </c>
      <c r="I80" s="46" t="s">
        <v>32</v>
      </c>
      <c r="J80" s="46" t="s">
        <v>58</v>
      </c>
      <c r="K80" s="47">
        <f t="shared" si="0"/>
        <v>300</v>
      </c>
      <c r="L80" s="48">
        <f>L81+L82</f>
        <v>18</v>
      </c>
      <c r="M80" s="49">
        <f t="shared" si="3"/>
        <v>0.06</v>
      </c>
      <c r="N80" s="48">
        <f>N81+N82</f>
        <v>282</v>
      </c>
      <c r="O80" s="50">
        <f t="shared" si="4"/>
        <v>0.94</v>
      </c>
    </row>
    <row r="81" spans="1:15" ht="96.75" customHeight="1" x14ac:dyDescent="0.25">
      <c r="A81" s="292"/>
      <c r="B81" s="293"/>
      <c r="C81" s="51" t="s">
        <v>109</v>
      </c>
      <c r="D81" s="71" t="s">
        <v>60</v>
      </c>
      <c r="E81" s="53" t="s">
        <v>100</v>
      </c>
      <c r="F81" s="71" t="s">
        <v>110</v>
      </c>
      <c r="G81" s="54" t="s">
        <v>38</v>
      </c>
      <c r="H81" s="54" t="s">
        <v>108</v>
      </c>
      <c r="I81" s="54" t="s">
        <v>32</v>
      </c>
      <c r="J81" s="54" t="s">
        <v>58</v>
      </c>
      <c r="K81" s="55">
        <f t="shared" si="0"/>
        <v>150</v>
      </c>
      <c r="L81" s="56">
        <v>9</v>
      </c>
      <c r="M81" s="57">
        <f t="shared" si="3"/>
        <v>0.06</v>
      </c>
      <c r="N81" s="72">
        <v>141</v>
      </c>
      <c r="O81" s="59">
        <f t="shared" si="4"/>
        <v>0.94</v>
      </c>
    </row>
    <row r="82" spans="1:15" ht="102.75" customHeight="1" x14ac:dyDescent="0.25">
      <c r="A82" s="292"/>
      <c r="B82" s="293"/>
      <c r="C82" s="51" t="s">
        <v>111</v>
      </c>
      <c r="D82" s="71" t="s">
        <v>60</v>
      </c>
      <c r="E82" s="53" t="s">
        <v>100</v>
      </c>
      <c r="F82" s="71" t="s">
        <v>73</v>
      </c>
      <c r="G82" s="54" t="s">
        <v>38</v>
      </c>
      <c r="H82" s="54" t="s">
        <v>108</v>
      </c>
      <c r="I82" s="54" t="s">
        <v>32</v>
      </c>
      <c r="J82" s="54" t="s">
        <v>58</v>
      </c>
      <c r="K82" s="55">
        <f t="shared" si="0"/>
        <v>150</v>
      </c>
      <c r="L82" s="56">
        <v>9</v>
      </c>
      <c r="M82" s="57">
        <f t="shared" si="3"/>
        <v>0.06</v>
      </c>
      <c r="N82" s="72">
        <v>141</v>
      </c>
      <c r="O82" s="59">
        <f t="shared" si="4"/>
        <v>0.94</v>
      </c>
    </row>
    <row r="83" spans="1:15" ht="36.75" customHeight="1" x14ac:dyDescent="0.25">
      <c r="A83" s="292"/>
      <c r="B83" s="293"/>
      <c r="C83" s="44" t="s">
        <v>112</v>
      </c>
      <c r="D83" s="45" t="s">
        <v>30</v>
      </c>
      <c r="E83" s="45" t="s">
        <v>30</v>
      </c>
      <c r="F83" s="45" t="s">
        <v>30</v>
      </c>
      <c r="G83" s="46" t="s">
        <v>38</v>
      </c>
      <c r="H83" s="46" t="s">
        <v>108</v>
      </c>
      <c r="I83" s="46" t="s">
        <v>32</v>
      </c>
      <c r="J83" s="46" t="s">
        <v>58</v>
      </c>
      <c r="K83" s="47">
        <f t="shared" si="0"/>
        <v>300</v>
      </c>
      <c r="L83" s="48">
        <f>L84+L85</f>
        <v>18</v>
      </c>
      <c r="M83" s="49">
        <f t="shared" si="3"/>
        <v>0.06</v>
      </c>
      <c r="N83" s="48">
        <f>N84+N85</f>
        <v>282</v>
      </c>
      <c r="O83" s="50">
        <f t="shared" si="4"/>
        <v>0.94</v>
      </c>
    </row>
    <row r="84" spans="1:15" ht="108.75" customHeight="1" x14ac:dyDescent="0.25">
      <c r="A84" s="292"/>
      <c r="B84" s="293"/>
      <c r="C84" s="51" t="s">
        <v>113</v>
      </c>
      <c r="D84" s="71" t="s">
        <v>114</v>
      </c>
      <c r="E84" s="53" t="s">
        <v>100</v>
      </c>
      <c r="F84" s="71" t="s">
        <v>73</v>
      </c>
      <c r="G84" s="54" t="s">
        <v>38</v>
      </c>
      <c r="H84" s="54" t="s">
        <v>108</v>
      </c>
      <c r="I84" s="54" t="s">
        <v>32</v>
      </c>
      <c r="J84" s="54" t="s">
        <v>58</v>
      </c>
      <c r="K84" s="55">
        <f t="shared" si="0"/>
        <v>150</v>
      </c>
      <c r="L84" s="56">
        <v>9</v>
      </c>
      <c r="M84" s="57">
        <f t="shared" si="3"/>
        <v>0.06</v>
      </c>
      <c r="N84" s="72">
        <v>141</v>
      </c>
      <c r="O84" s="59">
        <f t="shared" si="4"/>
        <v>0.94</v>
      </c>
    </row>
    <row r="85" spans="1:15" ht="103.5" customHeight="1" x14ac:dyDescent="0.25">
      <c r="A85" s="292"/>
      <c r="B85" s="293"/>
      <c r="C85" s="51" t="s">
        <v>115</v>
      </c>
      <c r="D85" s="71" t="s">
        <v>114</v>
      </c>
      <c r="E85" s="53" t="s">
        <v>100</v>
      </c>
      <c r="F85" s="71" t="s">
        <v>73</v>
      </c>
      <c r="G85" s="54" t="s">
        <v>38</v>
      </c>
      <c r="H85" s="54" t="s">
        <v>108</v>
      </c>
      <c r="I85" s="54" t="s">
        <v>32</v>
      </c>
      <c r="J85" s="54" t="s">
        <v>58</v>
      </c>
      <c r="K85" s="55">
        <f t="shared" si="0"/>
        <v>150</v>
      </c>
      <c r="L85" s="56">
        <v>9</v>
      </c>
      <c r="M85" s="57">
        <f t="shared" si="3"/>
        <v>0.06</v>
      </c>
      <c r="N85" s="72">
        <v>141</v>
      </c>
      <c r="O85" s="59">
        <f t="shared" si="4"/>
        <v>0.94</v>
      </c>
    </row>
    <row r="86" spans="1:15" ht="30" x14ac:dyDescent="0.25">
      <c r="A86" s="292"/>
      <c r="B86" s="293"/>
      <c r="C86" s="44" t="s">
        <v>116</v>
      </c>
      <c r="D86" s="45" t="s">
        <v>30</v>
      </c>
      <c r="E86" s="45" t="s">
        <v>30</v>
      </c>
      <c r="F86" s="45" t="s">
        <v>30</v>
      </c>
      <c r="G86" s="46" t="s">
        <v>38</v>
      </c>
      <c r="H86" s="46" t="s">
        <v>108</v>
      </c>
      <c r="I86" s="46" t="s">
        <v>32</v>
      </c>
      <c r="J86" s="46" t="s">
        <v>58</v>
      </c>
      <c r="K86" s="47">
        <f t="shared" si="0"/>
        <v>150</v>
      </c>
      <c r="L86" s="48">
        <v>9</v>
      </c>
      <c r="M86" s="49">
        <f t="shared" si="3"/>
        <v>0.06</v>
      </c>
      <c r="N86" s="48">
        <v>141</v>
      </c>
      <c r="O86" s="50">
        <f t="shared" si="4"/>
        <v>0.94</v>
      </c>
    </row>
    <row r="87" spans="1:15" ht="103.5" customHeight="1" x14ac:dyDescent="0.25">
      <c r="A87" s="292"/>
      <c r="B87" s="293"/>
      <c r="C87" s="51" t="s">
        <v>117</v>
      </c>
      <c r="D87" s="71" t="s">
        <v>118</v>
      </c>
      <c r="E87" s="53" t="s">
        <v>100</v>
      </c>
      <c r="F87" s="71" t="s">
        <v>119</v>
      </c>
      <c r="G87" s="54" t="s">
        <v>38</v>
      </c>
      <c r="H87" s="54" t="s">
        <v>108</v>
      </c>
      <c r="I87" s="54" t="s">
        <v>32</v>
      </c>
      <c r="J87" s="54" t="s">
        <v>58</v>
      </c>
      <c r="K87" s="55">
        <v>150</v>
      </c>
      <c r="L87" s="56">
        <v>9</v>
      </c>
      <c r="M87" s="57">
        <v>0.06</v>
      </c>
      <c r="N87" s="72">
        <v>141</v>
      </c>
      <c r="O87" s="59">
        <v>0.94</v>
      </c>
    </row>
    <row r="88" spans="1:15" x14ac:dyDescent="0.25">
      <c r="A88" s="292"/>
      <c r="B88" s="293"/>
      <c r="C88" s="44" t="s">
        <v>120</v>
      </c>
      <c r="D88" s="45" t="s">
        <v>30</v>
      </c>
      <c r="E88" s="45" t="s">
        <v>30</v>
      </c>
      <c r="F88" s="45" t="s">
        <v>30</v>
      </c>
      <c r="G88" s="46" t="s">
        <v>38</v>
      </c>
      <c r="H88" s="46" t="s">
        <v>108</v>
      </c>
      <c r="I88" s="46" t="s">
        <v>32</v>
      </c>
      <c r="J88" s="46" t="s">
        <v>58</v>
      </c>
      <c r="K88" s="47">
        <f t="shared" si="0"/>
        <v>300</v>
      </c>
      <c r="L88" s="48">
        <f>L89+L90</f>
        <v>18</v>
      </c>
      <c r="M88" s="49">
        <v>0.06</v>
      </c>
      <c r="N88" s="48">
        <f>N89+N90</f>
        <v>282</v>
      </c>
      <c r="O88" s="50">
        <v>0.94</v>
      </c>
    </row>
    <row r="89" spans="1:15" ht="100.5" customHeight="1" x14ac:dyDescent="0.25">
      <c r="A89" s="292"/>
      <c r="B89" s="293"/>
      <c r="C89" s="51" t="s">
        <v>121</v>
      </c>
      <c r="D89" s="71" t="s">
        <v>60</v>
      </c>
      <c r="E89" s="53" t="s">
        <v>100</v>
      </c>
      <c r="F89" s="71" t="s">
        <v>61</v>
      </c>
      <c r="G89" s="54" t="s">
        <v>38</v>
      </c>
      <c r="H89" s="54" t="s">
        <v>108</v>
      </c>
      <c r="I89" s="54" t="s">
        <v>32</v>
      </c>
      <c r="J89" s="54" t="s">
        <v>58</v>
      </c>
      <c r="K89" s="55">
        <f t="shared" si="0"/>
        <v>150</v>
      </c>
      <c r="L89" s="56">
        <v>9</v>
      </c>
      <c r="M89" s="57">
        <f t="shared" si="3"/>
        <v>0.06</v>
      </c>
      <c r="N89" s="72">
        <v>141</v>
      </c>
      <c r="O89" s="59">
        <f t="shared" si="4"/>
        <v>0.94</v>
      </c>
    </row>
    <row r="90" spans="1:15" ht="105.75" customHeight="1" x14ac:dyDescent="0.25">
      <c r="A90" s="292"/>
      <c r="B90" s="293"/>
      <c r="C90" s="51" t="s">
        <v>122</v>
      </c>
      <c r="D90" s="71" t="s">
        <v>60</v>
      </c>
      <c r="E90" s="53" t="s">
        <v>100</v>
      </c>
      <c r="F90" s="71" t="s">
        <v>61</v>
      </c>
      <c r="G90" s="54" t="s">
        <v>38</v>
      </c>
      <c r="H90" s="54" t="s">
        <v>108</v>
      </c>
      <c r="I90" s="54" t="s">
        <v>32</v>
      </c>
      <c r="J90" s="54" t="s">
        <v>58</v>
      </c>
      <c r="K90" s="55">
        <f t="shared" ref="K90:K121" si="13">L90+N90</f>
        <v>150</v>
      </c>
      <c r="L90" s="56">
        <v>9</v>
      </c>
      <c r="M90" s="57">
        <f t="shared" si="3"/>
        <v>0.06</v>
      </c>
      <c r="N90" s="72">
        <v>141</v>
      </c>
      <c r="O90" s="59">
        <f t="shared" si="4"/>
        <v>0.94</v>
      </c>
    </row>
    <row r="91" spans="1:15" x14ac:dyDescent="0.25">
      <c r="A91" s="292"/>
      <c r="B91" s="293"/>
      <c r="C91" s="44" t="s">
        <v>123</v>
      </c>
      <c r="D91" s="45" t="s">
        <v>30</v>
      </c>
      <c r="E91" s="45" t="s">
        <v>30</v>
      </c>
      <c r="F91" s="45" t="s">
        <v>30</v>
      </c>
      <c r="G91" s="46" t="s">
        <v>38</v>
      </c>
      <c r="H91" s="46" t="s">
        <v>108</v>
      </c>
      <c r="I91" s="46" t="s">
        <v>32</v>
      </c>
      <c r="J91" s="46" t="s">
        <v>58</v>
      </c>
      <c r="K91" s="47">
        <f t="shared" si="13"/>
        <v>150</v>
      </c>
      <c r="L91" s="48">
        <f>L92</f>
        <v>9</v>
      </c>
      <c r="M91" s="49">
        <f t="shared" si="3"/>
        <v>0.06</v>
      </c>
      <c r="N91" s="48">
        <f>N92</f>
        <v>141</v>
      </c>
      <c r="O91" s="50">
        <v>0.94</v>
      </c>
    </row>
    <row r="92" spans="1:15" ht="98.25" customHeight="1" x14ac:dyDescent="0.25">
      <c r="A92" s="292"/>
      <c r="B92" s="293"/>
      <c r="C92" s="51" t="s">
        <v>124</v>
      </c>
      <c r="D92" s="71" t="s">
        <v>60</v>
      </c>
      <c r="E92" s="53" t="s">
        <v>100</v>
      </c>
      <c r="F92" s="71" t="s">
        <v>61</v>
      </c>
      <c r="G92" s="54" t="s">
        <v>38</v>
      </c>
      <c r="H92" s="54" t="s">
        <v>108</v>
      </c>
      <c r="I92" s="54" t="s">
        <v>32</v>
      </c>
      <c r="J92" s="54" t="s">
        <v>58</v>
      </c>
      <c r="K92" s="55">
        <f t="shared" si="13"/>
        <v>150</v>
      </c>
      <c r="L92" s="56">
        <v>9</v>
      </c>
      <c r="M92" s="57">
        <f t="shared" si="3"/>
        <v>0.06</v>
      </c>
      <c r="N92" s="72">
        <v>141</v>
      </c>
      <c r="O92" s="59">
        <f t="shared" si="4"/>
        <v>0.94</v>
      </c>
    </row>
    <row r="93" spans="1:15" ht="30" x14ac:dyDescent="0.25">
      <c r="A93" s="292"/>
      <c r="B93" s="293"/>
      <c r="C93" s="44" t="s">
        <v>125</v>
      </c>
      <c r="D93" s="45" t="s">
        <v>30</v>
      </c>
      <c r="E93" s="45" t="s">
        <v>30</v>
      </c>
      <c r="F93" s="45" t="s">
        <v>30</v>
      </c>
      <c r="G93" s="46" t="s">
        <v>38</v>
      </c>
      <c r="H93" s="46" t="s">
        <v>108</v>
      </c>
      <c r="I93" s="46" t="s">
        <v>32</v>
      </c>
      <c r="J93" s="46" t="s">
        <v>58</v>
      </c>
      <c r="K93" s="47">
        <f t="shared" si="13"/>
        <v>150</v>
      </c>
      <c r="L93" s="48">
        <f>L94</f>
        <v>9</v>
      </c>
      <c r="M93" s="49">
        <f t="shared" si="3"/>
        <v>0.06</v>
      </c>
      <c r="N93" s="48">
        <f>N94</f>
        <v>141</v>
      </c>
      <c r="O93" s="50">
        <v>0.94</v>
      </c>
    </row>
    <row r="94" spans="1:15" ht="102" customHeight="1" x14ac:dyDescent="0.25">
      <c r="A94" s="292"/>
      <c r="B94" s="293"/>
      <c r="C94" s="51" t="s">
        <v>126</v>
      </c>
      <c r="D94" s="71" t="s">
        <v>60</v>
      </c>
      <c r="E94" s="53" t="s">
        <v>100</v>
      </c>
      <c r="F94" s="71" t="s">
        <v>61</v>
      </c>
      <c r="G94" s="54" t="s">
        <v>38</v>
      </c>
      <c r="H94" s="54" t="s">
        <v>108</v>
      </c>
      <c r="I94" s="54" t="s">
        <v>32</v>
      </c>
      <c r="J94" s="54" t="s">
        <v>58</v>
      </c>
      <c r="K94" s="55">
        <f t="shared" si="13"/>
        <v>150</v>
      </c>
      <c r="L94" s="56">
        <v>9</v>
      </c>
      <c r="M94" s="57">
        <f t="shared" si="3"/>
        <v>0.06</v>
      </c>
      <c r="N94" s="72">
        <v>141</v>
      </c>
      <c r="O94" s="59">
        <f t="shared" si="4"/>
        <v>0.94</v>
      </c>
    </row>
    <row r="95" spans="1:15" ht="30" x14ac:dyDescent="0.25">
      <c r="A95" s="292"/>
      <c r="B95" s="293"/>
      <c r="C95" s="44" t="s">
        <v>127</v>
      </c>
      <c r="D95" s="45" t="s">
        <v>30</v>
      </c>
      <c r="E95" s="45" t="s">
        <v>30</v>
      </c>
      <c r="F95" s="45" t="s">
        <v>30</v>
      </c>
      <c r="G95" s="46" t="s">
        <v>38</v>
      </c>
      <c r="H95" s="46" t="s">
        <v>108</v>
      </c>
      <c r="I95" s="46" t="s">
        <v>32</v>
      </c>
      <c r="J95" s="46" t="s">
        <v>58</v>
      </c>
      <c r="K95" s="47">
        <f t="shared" si="13"/>
        <v>250</v>
      </c>
      <c r="L95" s="48">
        <f>L96</f>
        <v>15</v>
      </c>
      <c r="M95" s="49">
        <f t="shared" si="3"/>
        <v>0.06</v>
      </c>
      <c r="N95" s="48">
        <f>N96</f>
        <v>235</v>
      </c>
      <c r="O95" s="50">
        <v>0.94</v>
      </c>
    </row>
    <row r="96" spans="1:15" ht="102" customHeight="1" x14ac:dyDescent="0.25">
      <c r="A96" s="292"/>
      <c r="B96" s="293"/>
      <c r="C96" s="51" t="s">
        <v>128</v>
      </c>
      <c r="D96" s="71" t="s">
        <v>60</v>
      </c>
      <c r="E96" s="53" t="s">
        <v>100</v>
      </c>
      <c r="F96" s="71" t="s">
        <v>61</v>
      </c>
      <c r="G96" s="54" t="s">
        <v>38</v>
      </c>
      <c r="H96" s="54" t="s">
        <v>108</v>
      </c>
      <c r="I96" s="54" t="s">
        <v>32</v>
      </c>
      <c r="J96" s="54" t="s">
        <v>58</v>
      </c>
      <c r="K96" s="55">
        <f t="shared" si="13"/>
        <v>250</v>
      </c>
      <c r="L96" s="56">
        <v>15</v>
      </c>
      <c r="M96" s="57">
        <f t="shared" si="3"/>
        <v>0.06</v>
      </c>
      <c r="N96" s="72">
        <v>235</v>
      </c>
      <c r="O96" s="59">
        <f t="shared" si="4"/>
        <v>0.94</v>
      </c>
    </row>
    <row r="97" spans="1:15" ht="30" x14ac:dyDescent="0.25">
      <c r="A97" s="292"/>
      <c r="B97" s="293"/>
      <c r="C97" s="44" t="s">
        <v>129</v>
      </c>
      <c r="D97" s="45" t="s">
        <v>30</v>
      </c>
      <c r="E97" s="45" t="s">
        <v>30</v>
      </c>
      <c r="F97" s="45" t="s">
        <v>30</v>
      </c>
      <c r="G97" s="46" t="s">
        <v>38</v>
      </c>
      <c r="H97" s="46" t="s">
        <v>108</v>
      </c>
      <c r="I97" s="46" t="s">
        <v>32</v>
      </c>
      <c r="J97" s="46" t="s">
        <v>58</v>
      </c>
      <c r="K97" s="47">
        <f t="shared" si="13"/>
        <v>150</v>
      </c>
      <c r="L97" s="48">
        <f>L98</f>
        <v>9</v>
      </c>
      <c r="M97" s="49">
        <f t="shared" si="3"/>
        <v>0.06</v>
      </c>
      <c r="N97" s="48">
        <f>N98</f>
        <v>141</v>
      </c>
      <c r="O97" s="50">
        <v>0.94</v>
      </c>
    </row>
    <row r="98" spans="1:15" ht="107.25" customHeight="1" x14ac:dyDescent="0.25">
      <c r="A98" s="292"/>
      <c r="B98" s="293"/>
      <c r="C98" s="51" t="s">
        <v>130</v>
      </c>
      <c r="D98" s="71" t="s">
        <v>60</v>
      </c>
      <c r="E98" s="53" t="s">
        <v>100</v>
      </c>
      <c r="F98" s="71" t="s">
        <v>61</v>
      </c>
      <c r="G98" s="54" t="s">
        <v>38</v>
      </c>
      <c r="H98" s="54" t="s">
        <v>108</v>
      </c>
      <c r="I98" s="54" t="s">
        <v>32</v>
      </c>
      <c r="J98" s="54" t="s">
        <v>58</v>
      </c>
      <c r="K98" s="55">
        <f t="shared" si="13"/>
        <v>150</v>
      </c>
      <c r="L98" s="56">
        <v>9</v>
      </c>
      <c r="M98" s="57">
        <f t="shared" si="3"/>
        <v>0.06</v>
      </c>
      <c r="N98" s="72">
        <v>141</v>
      </c>
      <c r="O98" s="59">
        <f t="shared" si="4"/>
        <v>0.94</v>
      </c>
    </row>
    <row r="99" spans="1:15" ht="45" x14ac:dyDescent="0.25">
      <c r="A99" s="292"/>
      <c r="B99" s="293"/>
      <c r="C99" s="44" t="s">
        <v>131</v>
      </c>
      <c r="D99" s="45" t="s">
        <v>30</v>
      </c>
      <c r="E99" s="45" t="s">
        <v>30</v>
      </c>
      <c r="F99" s="45" t="s">
        <v>30</v>
      </c>
      <c r="G99" s="46" t="s">
        <v>38</v>
      </c>
      <c r="H99" s="46" t="s">
        <v>108</v>
      </c>
      <c r="I99" s="46" t="s">
        <v>32</v>
      </c>
      <c r="J99" s="46" t="s">
        <v>58</v>
      </c>
      <c r="K99" s="47">
        <f t="shared" si="13"/>
        <v>150</v>
      </c>
      <c r="L99" s="48">
        <f>L100</f>
        <v>9</v>
      </c>
      <c r="M99" s="49">
        <f t="shared" si="3"/>
        <v>0.06</v>
      </c>
      <c r="N99" s="48">
        <f>N100</f>
        <v>141</v>
      </c>
      <c r="O99" s="50">
        <v>0.94</v>
      </c>
    </row>
    <row r="100" spans="1:15" ht="102" customHeight="1" x14ac:dyDescent="0.25">
      <c r="A100" s="292"/>
      <c r="B100" s="293"/>
      <c r="C100" s="51" t="s">
        <v>132</v>
      </c>
      <c r="D100" s="71" t="s">
        <v>60</v>
      </c>
      <c r="E100" s="53" t="s">
        <v>100</v>
      </c>
      <c r="F100" s="71" t="s">
        <v>61</v>
      </c>
      <c r="G100" s="54" t="s">
        <v>38</v>
      </c>
      <c r="H100" s="54" t="s">
        <v>108</v>
      </c>
      <c r="I100" s="54" t="s">
        <v>32</v>
      </c>
      <c r="J100" s="54" t="s">
        <v>58</v>
      </c>
      <c r="K100" s="55">
        <f t="shared" si="13"/>
        <v>150</v>
      </c>
      <c r="L100" s="56">
        <v>9</v>
      </c>
      <c r="M100" s="57">
        <f t="shared" si="3"/>
        <v>0.06</v>
      </c>
      <c r="N100" s="72">
        <v>141</v>
      </c>
      <c r="O100" s="59">
        <f t="shared" si="4"/>
        <v>0.94</v>
      </c>
    </row>
    <row r="101" spans="1:15" x14ac:dyDescent="0.25">
      <c r="A101" s="292"/>
      <c r="B101" s="293"/>
      <c r="C101" s="44" t="s">
        <v>133</v>
      </c>
      <c r="D101" s="45" t="s">
        <v>30</v>
      </c>
      <c r="E101" s="45" t="s">
        <v>30</v>
      </c>
      <c r="F101" s="45" t="s">
        <v>30</v>
      </c>
      <c r="G101" s="46" t="s">
        <v>38</v>
      </c>
      <c r="H101" s="46" t="s">
        <v>108</v>
      </c>
      <c r="I101" s="46" t="s">
        <v>32</v>
      </c>
      <c r="J101" s="46" t="s">
        <v>58</v>
      </c>
      <c r="K101" s="47">
        <f t="shared" si="13"/>
        <v>300</v>
      </c>
      <c r="L101" s="48">
        <f>L102+L103</f>
        <v>18</v>
      </c>
      <c r="M101" s="49">
        <f t="shared" si="3"/>
        <v>0.06</v>
      </c>
      <c r="N101" s="48">
        <f>N102+N103</f>
        <v>282</v>
      </c>
      <c r="O101" s="50">
        <v>0.94</v>
      </c>
    </row>
    <row r="102" spans="1:15" ht="104.25" customHeight="1" x14ac:dyDescent="0.25">
      <c r="A102" s="292"/>
      <c r="B102" s="293"/>
      <c r="C102" s="51" t="s">
        <v>134</v>
      </c>
      <c r="D102" s="71" t="s">
        <v>60</v>
      </c>
      <c r="E102" s="53" t="s">
        <v>100</v>
      </c>
      <c r="F102" s="71" t="s">
        <v>61</v>
      </c>
      <c r="G102" s="54" t="s">
        <v>38</v>
      </c>
      <c r="H102" s="54" t="s">
        <v>108</v>
      </c>
      <c r="I102" s="54" t="s">
        <v>32</v>
      </c>
      <c r="J102" s="54" t="s">
        <v>58</v>
      </c>
      <c r="K102" s="55">
        <f t="shared" si="13"/>
        <v>150</v>
      </c>
      <c r="L102" s="56">
        <v>9</v>
      </c>
      <c r="M102" s="57">
        <f t="shared" si="3"/>
        <v>0.06</v>
      </c>
      <c r="N102" s="72">
        <v>141</v>
      </c>
      <c r="O102" s="59">
        <f t="shared" si="4"/>
        <v>0.94</v>
      </c>
    </row>
    <row r="103" spans="1:15" ht="102.75" customHeight="1" x14ac:dyDescent="0.25">
      <c r="A103" s="292"/>
      <c r="B103" s="293"/>
      <c r="C103" s="51" t="s">
        <v>135</v>
      </c>
      <c r="D103" s="71" t="s">
        <v>60</v>
      </c>
      <c r="E103" s="53" t="s">
        <v>100</v>
      </c>
      <c r="F103" s="71" t="s">
        <v>61</v>
      </c>
      <c r="G103" s="54" t="s">
        <v>38</v>
      </c>
      <c r="H103" s="54" t="s">
        <v>108</v>
      </c>
      <c r="I103" s="54" t="s">
        <v>32</v>
      </c>
      <c r="J103" s="54" t="s">
        <v>58</v>
      </c>
      <c r="K103" s="55">
        <f t="shared" si="13"/>
        <v>150</v>
      </c>
      <c r="L103" s="56">
        <v>9</v>
      </c>
      <c r="M103" s="57">
        <f t="shared" si="3"/>
        <v>0.06</v>
      </c>
      <c r="N103" s="72">
        <v>141</v>
      </c>
      <c r="O103" s="59">
        <f t="shared" si="4"/>
        <v>0.94</v>
      </c>
    </row>
    <row r="104" spans="1:15" x14ac:dyDescent="0.25">
      <c r="A104" s="292"/>
      <c r="B104" s="293"/>
      <c r="C104" s="44" t="s">
        <v>272</v>
      </c>
      <c r="D104" s="45" t="s">
        <v>30</v>
      </c>
      <c r="E104" s="45" t="s">
        <v>30</v>
      </c>
      <c r="F104" s="45" t="s">
        <v>30</v>
      </c>
      <c r="G104" s="46" t="s">
        <v>38</v>
      </c>
      <c r="H104" s="46" t="s">
        <v>108</v>
      </c>
      <c r="I104" s="46" t="s">
        <v>32</v>
      </c>
      <c r="J104" s="46" t="s">
        <v>58</v>
      </c>
      <c r="K104" s="47">
        <f t="shared" si="13"/>
        <v>150</v>
      </c>
      <c r="L104" s="48">
        <f>L105</f>
        <v>9</v>
      </c>
      <c r="M104" s="49">
        <f t="shared" si="3"/>
        <v>0.06</v>
      </c>
      <c r="N104" s="48">
        <f>N105</f>
        <v>141</v>
      </c>
      <c r="O104" s="50">
        <v>0.94</v>
      </c>
    </row>
    <row r="105" spans="1:15" ht="105" customHeight="1" x14ac:dyDescent="0.25">
      <c r="A105" s="292"/>
      <c r="B105" s="293"/>
      <c r="C105" s="51" t="s">
        <v>273</v>
      </c>
      <c r="D105" s="71" t="s">
        <v>60</v>
      </c>
      <c r="E105" s="53" t="s">
        <v>100</v>
      </c>
      <c r="F105" s="71" t="s">
        <v>61</v>
      </c>
      <c r="G105" s="54" t="s">
        <v>38</v>
      </c>
      <c r="H105" s="54" t="s">
        <v>108</v>
      </c>
      <c r="I105" s="54" t="s">
        <v>32</v>
      </c>
      <c r="J105" s="54" t="s">
        <v>58</v>
      </c>
      <c r="K105" s="55">
        <f t="shared" si="13"/>
        <v>150</v>
      </c>
      <c r="L105" s="56">
        <v>9</v>
      </c>
      <c r="M105" s="57">
        <f t="shared" si="3"/>
        <v>0.06</v>
      </c>
      <c r="N105" s="72">
        <v>141</v>
      </c>
      <c r="O105" s="59">
        <f t="shared" si="4"/>
        <v>0.94</v>
      </c>
    </row>
    <row r="106" spans="1:15" x14ac:dyDescent="0.25">
      <c r="A106" s="292"/>
      <c r="B106" s="293"/>
      <c r="C106" s="44" t="s">
        <v>136</v>
      </c>
      <c r="D106" s="45" t="s">
        <v>30</v>
      </c>
      <c r="E106" s="45" t="s">
        <v>30</v>
      </c>
      <c r="F106" s="45" t="s">
        <v>30</v>
      </c>
      <c r="G106" s="46" t="s">
        <v>38</v>
      </c>
      <c r="H106" s="46" t="s">
        <v>108</v>
      </c>
      <c r="I106" s="46" t="s">
        <v>32</v>
      </c>
      <c r="J106" s="46" t="s">
        <v>58</v>
      </c>
      <c r="K106" s="47">
        <f t="shared" si="13"/>
        <v>300</v>
      </c>
      <c r="L106" s="48">
        <f>L107+L108</f>
        <v>18</v>
      </c>
      <c r="M106" s="49">
        <f t="shared" si="3"/>
        <v>0.06</v>
      </c>
      <c r="N106" s="48">
        <f>N107+N108</f>
        <v>282</v>
      </c>
      <c r="O106" s="50">
        <v>0.94</v>
      </c>
    </row>
    <row r="107" spans="1:15" ht="105" customHeight="1" x14ac:dyDescent="0.25">
      <c r="A107" s="292"/>
      <c r="B107" s="293"/>
      <c r="C107" s="51" t="s">
        <v>137</v>
      </c>
      <c r="D107" s="71" t="s">
        <v>60</v>
      </c>
      <c r="E107" s="53" t="s">
        <v>100</v>
      </c>
      <c r="F107" s="71" t="s">
        <v>61</v>
      </c>
      <c r="G107" s="54" t="s">
        <v>38</v>
      </c>
      <c r="H107" s="54" t="s">
        <v>108</v>
      </c>
      <c r="I107" s="54" t="s">
        <v>32</v>
      </c>
      <c r="J107" s="54" t="s">
        <v>58</v>
      </c>
      <c r="K107" s="55">
        <f t="shared" si="13"/>
        <v>150</v>
      </c>
      <c r="L107" s="56">
        <v>9</v>
      </c>
      <c r="M107" s="57">
        <f t="shared" si="3"/>
        <v>0.06</v>
      </c>
      <c r="N107" s="72">
        <v>141</v>
      </c>
      <c r="O107" s="59">
        <f t="shared" si="4"/>
        <v>0.94</v>
      </c>
    </row>
    <row r="108" spans="1:15" ht="103.5" customHeight="1" x14ac:dyDescent="0.25">
      <c r="A108" s="292"/>
      <c r="B108" s="293"/>
      <c r="C108" s="51" t="s">
        <v>138</v>
      </c>
      <c r="D108" s="71" t="s">
        <v>60</v>
      </c>
      <c r="E108" s="53" t="s">
        <v>100</v>
      </c>
      <c r="F108" s="71" t="s">
        <v>61</v>
      </c>
      <c r="G108" s="54" t="s">
        <v>38</v>
      </c>
      <c r="H108" s="54" t="s">
        <v>108</v>
      </c>
      <c r="I108" s="54" t="s">
        <v>32</v>
      </c>
      <c r="J108" s="54" t="s">
        <v>58</v>
      </c>
      <c r="K108" s="55">
        <f t="shared" si="13"/>
        <v>150</v>
      </c>
      <c r="L108" s="56">
        <v>9</v>
      </c>
      <c r="M108" s="57">
        <f t="shared" si="3"/>
        <v>0.06</v>
      </c>
      <c r="N108" s="72">
        <v>141</v>
      </c>
      <c r="O108" s="59">
        <f t="shared" si="4"/>
        <v>0.94</v>
      </c>
    </row>
    <row r="109" spans="1:15" ht="30" x14ac:dyDescent="0.25">
      <c r="A109" s="292"/>
      <c r="B109" s="293"/>
      <c r="C109" s="44" t="s">
        <v>139</v>
      </c>
      <c r="D109" s="45" t="s">
        <v>30</v>
      </c>
      <c r="E109" s="45" t="s">
        <v>30</v>
      </c>
      <c r="F109" s="45" t="s">
        <v>30</v>
      </c>
      <c r="G109" s="46" t="s">
        <v>38</v>
      </c>
      <c r="H109" s="46" t="s">
        <v>108</v>
      </c>
      <c r="I109" s="46" t="s">
        <v>32</v>
      </c>
      <c r="J109" s="46" t="s">
        <v>58</v>
      </c>
      <c r="K109" s="47">
        <f t="shared" si="13"/>
        <v>150</v>
      </c>
      <c r="L109" s="48">
        <f>L110</f>
        <v>9</v>
      </c>
      <c r="M109" s="49">
        <f t="shared" si="3"/>
        <v>0.06</v>
      </c>
      <c r="N109" s="48">
        <f>N110</f>
        <v>141</v>
      </c>
      <c r="O109" s="50">
        <v>0.94</v>
      </c>
    </row>
    <row r="110" spans="1:15" ht="105.75" customHeight="1" x14ac:dyDescent="0.25">
      <c r="A110" s="292"/>
      <c r="B110" s="293"/>
      <c r="C110" s="51" t="s">
        <v>140</v>
      </c>
      <c r="D110" s="71" t="s">
        <v>60</v>
      </c>
      <c r="E110" s="53" t="s">
        <v>100</v>
      </c>
      <c r="F110" s="71" t="s">
        <v>61</v>
      </c>
      <c r="G110" s="54" t="s">
        <v>38</v>
      </c>
      <c r="H110" s="54" t="s">
        <v>108</v>
      </c>
      <c r="I110" s="54" t="s">
        <v>32</v>
      </c>
      <c r="J110" s="54" t="s">
        <v>58</v>
      </c>
      <c r="K110" s="55">
        <f t="shared" si="13"/>
        <v>150</v>
      </c>
      <c r="L110" s="56">
        <v>9</v>
      </c>
      <c r="M110" s="57">
        <f t="shared" si="3"/>
        <v>0.06</v>
      </c>
      <c r="N110" s="72">
        <v>141</v>
      </c>
      <c r="O110" s="59">
        <f t="shared" si="4"/>
        <v>0.94</v>
      </c>
    </row>
    <row r="111" spans="1:15" x14ac:dyDescent="0.25">
      <c r="A111" s="292"/>
      <c r="B111" s="293"/>
      <c r="C111" s="44" t="s">
        <v>141</v>
      </c>
      <c r="D111" s="45" t="s">
        <v>30</v>
      </c>
      <c r="E111" s="45" t="s">
        <v>30</v>
      </c>
      <c r="F111" s="45" t="s">
        <v>30</v>
      </c>
      <c r="G111" s="46" t="s">
        <v>38</v>
      </c>
      <c r="H111" s="46" t="s">
        <v>108</v>
      </c>
      <c r="I111" s="46" t="s">
        <v>32</v>
      </c>
      <c r="J111" s="46" t="s">
        <v>58</v>
      </c>
      <c r="K111" s="47">
        <f t="shared" si="13"/>
        <v>150</v>
      </c>
      <c r="L111" s="48">
        <f>L112</f>
        <v>9</v>
      </c>
      <c r="M111" s="49">
        <f t="shared" si="3"/>
        <v>0.06</v>
      </c>
      <c r="N111" s="48">
        <f>N112</f>
        <v>141</v>
      </c>
      <c r="O111" s="50">
        <v>0.94</v>
      </c>
    </row>
    <row r="112" spans="1:15" ht="97.5" customHeight="1" x14ac:dyDescent="0.25">
      <c r="A112" s="292"/>
      <c r="B112" s="293"/>
      <c r="C112" s="51" t="s">
        <v>142</v>
      </c>
      <c r="D112" s="71" t="s">
        <v>143</v>
      </c>
      <c r="E112" s="53" t="s">
        <v>100</v>
      </c>
      <c r="F112" s="71" t="s">
        <v>73</v>
      </c>
      <c r="G112" s="54" t="s">
        <v>38</v>
      </c>
      <c r="H112" s="54" t="s">
        <v>108</v>
      </c>
      <c r="I112" s="54" t="s">
        <v>32</v>
      </c>
      <c r="J112" s="54" t="s">
        <v>58</v>
      </c>
      <c r="K112" s="55">
        <f t="shared" si="13"/>
        <v>150</v>
      </c>
      <c r="L112" s="56">
        <v>9</v>
      </c>
      <c r="M112" s="57">
        <f t="shared" si="3"/>
        <v>0.06</v>
      </c>
      <c r="N112" s="72">
        <v>141</v>
      </c>
      <c r="O112" s="59">
        <f t="shared" si="4"/>
        <v>0.94</v>
      </c>
    </row>
    <row r="113" spans="1:15" ht="15.75" customHeight="1" x14ac:dyDescent="0.25">
      <c r="A113" s="292"/>
      <c r="B113" s="293"/>
      <c r="C113" s="44" t="s">
        <v>274</v>
      </c>
      <c r="D113" s="45" t="s">
        <v>30</v>
      </c>
      <c r="E113" s="45" t="s">
        <v>30</v>
      </c>
      <c r="F113" s="45" t="s">
        <v>30</v>
      </c>
      <c r="G113" s="46" t="s">
        <v>38</v>
      </c>
      <c r="H113" s="46" t="s">
        <v>108</v>
      </c>
      <c r="I113" s="46" t="s">
        <v>32</v>
      </c>
      <c r="J113" s="46" t="s">
        <v>58</v>
      </c>
      <c r="K113" s="47">
        <f>L113+N113</f>
        <v>150</v>
      </c>
      <c r="L113" s="48">
        <f>L114</f>
        <v>9</v>
      </c>
      <c r="M113" s="49">
        <f>L113/K113</f>
        <v>0.06</v>
      </c>
      <c r="N113" s="48">
        <f>N114</f>
        <v>141</v>
      </c>
      <c r="O113" s="50">
        <v>0.94</v>
      </c>
    </row>
    <row r="114" spans="1:15" ht="102.75" customHeight="1" x14ac:dyDescent="0.25">
      <c r="A114" s="292"/>
      <c r="B114" s="293"/>
      <c r="C114" s="51" t="s">
        <v>275</v>
      </c>
      <c r="D114" s="71" t="s">
        <v>143</v>
      </c>
      <c r="E114" s="53" t="s">
        <v>100</v>
      </c>
      <c r="F114" s="71" t="s">
        <v>73</v>
      </c>
      <c r="G114" s="54" t="s">
        <v>38</v>
      </c>
      <c r="H114" s="54" t="s">
        <v>108</v>
      </c>
      <c r="I114" s="54" t="s">
        <v>32</v>
      </c>
      <c r="J114" s="54" t="s">
        <v>58</v>
      </c>
      <c r="K114" s="55">
        <f t="shared" si="13"/>
        <v>150</v>
      </c>
      <c r="L114" s="56">
        <v>9</v>
      </c>
      <c r="M114" s="57">
        <f t="shared" si="3"/>
        <v>0.06</v>
      </c>
      <c r="N114" s="72">
        <v>141</v>
      </c>
      <c r="O114" s="59">
        <f t="shared" si="4"/>
        <v>0.94</v>
      </c>
    </row>
    <row r="115" spans="1:15" x14ac:dyDescent="0.25">
      <c r="A115" s="292"/>
      <c r="B115" s="293"/>
      <c r="C115" s="44" t="s">
        <v>144</v>
      </c>
      <c r="D115" s="45" t="s">
        <v>30</v>
      </c>
      <c r="E115" s="45" t="s">
        <v>30</v>
      </c>
      <c r="F115" s="45" t="s">
        <v>30</v>
      </c>
      <c r="G115" s="46" t="s">
        <v>38</v>
      </c>
      <c r="H115" s="46" t="s">
        <v>108</v>
      </c>
      <c r="I115" s="46" t="s">
        <v>32</v>
      </c>
      <c r="J115" s="46" t="s">
        <v>58</v>
      </c>
      <c r="K115" s="47">
        <f t="shared" si="13"/>
        <v>150</v>
      </c>
      <c r="L115" s="48">
        <f>L116</f>
        <v>9</v>
      </c>
      <c r="M115" s="49">
        <f t="shared" si="3"/>
        <v>0.06</v>
      </c>
      <c r="N115" s="48">
        <f>N116</f>
        <v>141</v>
      </c>
      <c r="O115" s="50">
        <v>0.94</v>
      </c>
    </row>
    <row r="116" spans="1:15" ht="93.75" customHeight="1" x14ac:dyDescent="0.25">
      <c r="A116" s="292"/>
      <c r="B116" s="293"/>
      <c r="C116" s="51" t="s">
        <v>145</v>
      </c>
      <c r="D116" s="71" t="s">
        <v>60</v>
      </c>
      <c r="E116" s="53" t="s">
        <v>100</v>
      </c>
      <c r="F116" s="71" t="s">
        <v>146</v>
      </c>
      <c r="G116" s="54" t="s">
        <v>38</v>
      </c>
      <c r="H116" s="54" t="s">
        <v>108</v>
      </c>
      <c r="I116" s="54" t="s">
        <v>32</v>
      </c>
      <c r="J116" s="54" t="s">
        <v>58</v>
      </c>
      <c r="K116" s="55">
        <f t="shared" si="13"/>
        <v>150</v>
      </c>
      <c r="L116" s="56">
        <v>9</v>
      </c>
      <c r="M116" s="57">
        <f t="shared" si="3"/>
        <v>0.06</v>
      </c>
      <c r="N116" s="72">
        <v>141</v>
      </c>
      <c r="O116" s="59">
        <f t="shared" si="4"/>
        <v>0.94</v>
      </c>
    </row>
    <row r="117" spans="1:15" ht="90" customHeight="1" x14ac:dyDescent="0.25">
      <c r="A117" s="292" t="s">
        <v>147</v>
      </c>
      <c r="B117" s="293" t="s">
        <v>148</v>
      </c>
      <c r="C117" s="66" t="s">
        <v>149</v>
      </c>
      <c r="D117" s="37" t="s">
        <v>30</v>
      </c>
      <c r="E117" s="37" t="s">
        <v>30</v>
      </c>
      <c r="F117" s="37" t="s">
        <v>30</v>
      </c>
      <c r="G117" s="67"/>
      <c r="H117" s="67" t="s">
        <v>30</v>
      </c>
      <c r="I117" s="67" t="s">
        <v>32</v>
      </c>
      <c r="J117" s="67" t="s">
        <v>30</v>
      </c>
      <c r="K117" s="68">
        <f t="shared" si="13"/>
        <v>1361.25</v>
      </c>
      <c r="L117" s="69">
        <f>L118+L119</f>
        <v>82.1</v>
      </c>
      <c r="M117" s="70">
        <f t="shared" si="3"/>
        <v>6.0312213039485765E-2</v>
      </c>
      <c r="N117" s="69">
        <f>N118+N119</f>
        <v>1279.1500000000001</v>
      </c>
      <c r="O117" s="58">
        <f t="shared" si="4"/>
        <v>0.93968778696051425</v>
      </c>
    </row>
    <row r="118" spans="1:15" ht="60" customHeight="1" x14ac:dyDescent="0.25">
      <c r="A118" s="292"/>
      <c r="B118" s="293"/>
      <c r="C118" s="44" t="s">
        <v>150</v>
      </c>
      <c r="D118" s="45" t="s">
        <v>151</v>
      </c>
      <c r="E118" s="73" t="s">
        <v>152</v>
      </c>
      <c r="F118" s="45" t="s">
        <v>73</v>
      </c>
      <c r="G118" s="46" t="s">
        <v>40</v>
      </c>
      <c r="H118" s="46" t="s">
        <v>153</v>
      </c>
      <c r="I118" s="46" t="s">
        <v>32</v>
      </c>
      <c r="J118" s="132" t="s">
        <v>58</v>
      </c>
      <c r="K118" s="47">
        <f>L118+N118</f>
        <v>680.67000000000007</v>
      </c>
      <c r="L118" s="48">
        <v>41.1</v>
      </c>
      <c r="M118" s="49">
        <f t="shared" si="3"/>
        <v>6.0381682753757326E-2</v>
      </c>
      <c r="N118" s="48">
        <v>639.57000000000005</v>
      </c>
      <c r="O118" s="50">
        <f t="shared" si="4"/>
        <v>0.93961831724624267</v>
      </c>
    </row>
    <row r="119" spans="1:15" ht="45" x14ac:dyDescent="0.25">
      <c r="A119" s="292"/>
      <c r="B119" s="293"/>
      <c r="C119" s="44" t="s">
        <v>154</v>
      </c>
      <c r="D119" s="45" t="s">
        <v>155</v>
      </c>
      <c r="E119" s="73" t="s">
        <v>156</v>
      </c>
      <c r="F119" s="45" t="s">
        <v>73</v>
      </c>
      <c r="G119" s="46" t="s">
        <v>40</v>
      </c>
      <c r="H119" s="46" t="s">
        <v>153</v>
      </c>
      <c r="I119" s="46" t="s">
        <v>32</v>
      </c>
      <c r="J119" s="132" t="s">
        <v>157</v>
      </c>
      <c r="K119" s="47">
        <f>L119+N119</f>
        <v>680.58</v>
      </c>
      <c r="L119" s="48">
        <v>41</v>
      </c>
      <c r="M119" s="49">
        <f t="shared" si="3"/>
        <v>6.0242734138528896E-2</v>
      </c>
      <c r="N119" s="48">
        <v>639.58000000000004</v>
      </c>
      <c r="O119" s="50">
        <f t="shared" si="4"/>
        <v>0.93975726586147112</v>
      </c>
    </row>
    <row r="120" spans="1:15" s="168" customFormat="1" ht="75" customHeight="1" x14ac:dyDescent="0.25">
      <c r="A120" s="294" t="s">
        <v>158</v>
      </c>
      <c r="B120" s="295" t="s">
        <v>159</v>
      </c>
      <c r="C120" s="219" t="s">
        <v>160</v>
      </c>
      <c r="D120" s="169" t="s">
        <v>30</v>
      </c>
      <c r="E120" s="169" t="s">
        <v>30</v>
      </c>
      <c r="F120" s="169" t="s">
        <v>30</v>
      </c>
      <c r="G120" s="161" t="s">
        <v>42</v>
      </c>
      <c r="H120" s="161" t="s">
        <v>30</v>
      </c>
      <c r="I120" s="161" t="s">
        <v>32</v>
      </c>
      <c r="J120" s="161" t="s">
        <v>30</v>
      </c>
      <c r="K120" s="220">
        <f t="shared" si="13"/>
        <v>2499.9999999999991</v>
      </c>
      <c r="L120" s="221">
        <f>L121+L124+L127+L131+L134+L140+L142+L146+L149+L151+L153+L157+L159+L161+L163+L165</f>
        <v>149.99999999999994</v>
      </c>
      <c r="M120" s="222">
        <f t="shared" si="3"/>
        <v>0.06</v>
      </c>
      <c r="N120" s="221">
        <f>N121+N124+N127+N131+N134+N140+N142+N146+N149+N151+N153+N157+N159+N161+N163+N165</f>
        <v>2349.9999999999991</v>
      </c>
      <c r="O120" s="223">
        <f>N120/K120</f>
        <v>0.94</v>
      </c>
    </row>
    <row r="121" spans="1:15" ht="28.5" x14ac:dyDescent="0.25">
      <c r="A121" s="294"/>
      <c r="B121" s="295"/>
      <c r="C121" s="173" t="s">
        <v>161</v>
      </c>
      <c r="D121" s="174" t="s">
        <v>30</v>
      </c>
      <c r="E121" s="174" t="s">
        <v>30</v>
      </c>
      <c r="F121" s="174" t="s">
        <v>30</v>
      </c>
      <c r="G121" s="175" t="s">
        <v>42</v>
      </c>
      <c r="H121" s="175" t="s">
        <v>162</v>
      </c>
      <c r="I121" s="175" t="s">
        <v>32</v>
      </c>
      <c r="J121" s="175" t="s">
        <v>58</v>
      </c>
      <c r="K121" s="224">
        <f t="shared" si="13"/>
        <v>100</v>
      </c>
      <c r="L121" s="176">
        <f>L122+L123</f>
        <v>6</v>
      </c>
      <c r="M121" s="177">
        <f>L121/K121</f>
        <v>0.06</v>
      </c>
      <c r="N121" s="176">
        <f>N122+N123</f>
        <v>94</v>
      </c>
      <c r="O121" s="178">
        <f>N121/K121</f>
        <v>0.94</v>
      </c>
    </row>
    <row r="122" spans="1:15" ht="42" customHeight="1" x14ac:dyDescent="0.25">
      <c r="A122" s="294"/>
      <c r="B122" s="295"/>
      <c r="C122" s="167" t="s">
        <v>367</v>
      </c>
      <c r="D122" s="170" t="s">
        <v>163</v>
      </c>
      <c r="E122" s="166" t="s">
        <v>368</v>
      </c>
      <c r="F122" s="170" t="s">
        <v>164</v>
      </c>
      <c r="G122" s="171" t="s">
        <v>42</v>
      </c>
      <c r="H122" s="171" t="s">
        <v>162</v>
      </c>
      <c r="I122" s="171" t="s">
        <v>32</v>
      </c>
      <c r="J122" s="171" t="s">
        <v>58</v>
      </c>
      <c r="K122" s="225">
        <v>70</v>
      </c>
      <c r="L122" s="163">
        <v>4.2</v>
      </c>
      <c r="M122" s="164">
        <f>SUM(L122/K122)</f>
        <v>6.0000000000000005E-2</v>
      </c>
      <c r="N122" s="163">
        <v>65.8</v>
      </c>
      <c r="O122" s="165">
        <f>SUM(N122/K122)</f>
        <v>0.94</v>
      </c>
    </row>
    <row r="123" spans="1:15" ht="42" customHeight="1" x14ac:dyDescent="0.25">
      <c r="A123" s="294"/>
      <c r="B123" s="295"/>
      <c r="C123" s="172" t="s">
        <v>165</v>
      </c>
      <c r="D123" s="170" t="s">
        <v>163</v>
      </c>
      <c r="E123" s="166" t="s">
        <v>369</v>
      </c>
      <c r="F123" s="170" t="s">
        <v>164</v>
      </c>
      <c r="G123" s="171" t="s">
        <v>42</v>
      </c>
      <c r="H123" s="171" t="s">
        <v>162</v>
      </c>
      <c r="I123" s="171" t="s">
        <v>32</v>
      </c>
      <c r="J123" s="171" t="s">
        <v>58</v>
      </c>
      <c r="K123" s="225">
        <f>SUM(N123+L123)</f>
        <v>30</v>
      </c>
      <c r="L123" s="163">
        <v>1.8</v>
      </c>
      <c r="M123" s="164">
        <f>L122/K122</f>
        <v>6.0000000000000005E-2</v>
      </c>
      <c r="N123" s="163">
        <v>28.2</v>
      </c>
      <c r="O123" s="165">
        <f>N123/K123</f>
        <v>0.94</v>
      </c>
    </row>
    <row r="124" spans="1:15" ht="28.5" x14ac:dyDescent="0.25">
      <c r="A124" s="294"/>
      <c r="B124" s="295"/>
      <c r="C124" s="173" t="s">
        <v>166</v>
      </c>
      <c r="D124" s="174" t="s">
        <v>30</v>
      </c>
      <c r="E124" s="174" t="s">
        <v>30</v>
      </c>
      <c r="F124" s="174" t="s">
        <v>30</v>
      </c>
      <c r="G124" s="175" t="s">
        <v>42</v>
      </c>
      <c r="H124" s="175" t="s">
        <v>162</v>
      </c>
      <c r="I124" s="175" t="s">
        <v>32</v>
      </c>
      <c r="J124" s="175" t="s">
        <v>58</v>
      </c>
      <c r="K124" s="224">
        <f t="shared" ref="K124:K214" si="14">L124+N124</f>
        <v>1120.0000000000002</v>
      </c>
      <c r="L124" s="176">
        <f>L125+L126</f>
        <v>67.2</v>
      </c>
      <c r="M124" s="177">
        <f>L124/K124</f>
        <v>5.9999999999999991E-2</v>
      </c>
      <c r="N124" s="176">
        <f>N125+N126</f>
        <v>1052.8000000000002</v>
      </c>
      <c r="O124" s="178">
        <f>N124/K124</f>
        <v>0.94</v>
      </c>
    </row>
    <row r="125" spans="1:15" ht="57.75" customHeight="1" x14ac:dyDescent="0.25">
      <c r="A125" s="294"/>
      <c r="B125" s="295"/>
      <c r="C125" s="167" t="s">
        <v>167</v>
      </c>
      <c r="D125" s="170" t="s">
        <v>163</v>
      </c>
      <c r="E125" s="166" t="s">
        <v>370</v>
      </c>
      <c r="F125" s="170" t="s">
        <v>164</v>
      </c>
      <c r="G125" s="171" t="s">
        <v>42</v>
      </c>
      <c r="H125" s="171" t="s">
        <v>162</v>
      </c>
      <c r="I125" s="171" t="s">
        <v>32</v>
      </c>
      <c r="J125" s="171" t="s">
        <v>58</v>
      </c>
      <c r="K125" s="225">
        <f t="shared" si="14"/>
        <v>14</v>
      </c>
      <c r="L125" s="163">
        <v>0.84</v>
      </c>
      <c r="M125" s="164">
        <f>L122/K122</f>
        <v>6.0000000000000005E-2</v>
      </c>
      <c r="N125" s="163">
        <v>13.16</v>
      </c>
      <c r="O125" s="165">
        <f>N125/K125</f>
        <v>0.94000000000000006</v>
      </c>
    </row>
    <row r="126" spans="1:15" ht="59.25" customHeight="1" x14ac:dyDescent="0.25">
      <c r="A126" s="294"/>
      <c r="B126" s="295"/>
      <c r="C126" s="172" t="s">
        <v>168</v>
      </c>
      <c r="D126" s="170" t="s">
        <v>163</v>
      </c>
      <c r="E126" s="166" t="s">
        <v>169</v>
      </c>
      <c r="F126" s="170" t="s">
        <v>164</v>
      </c>
      <c r="G126" s="171" t="s">
        <v>42</v>
      </c>
      <c r="H126" s="171" t="s">
        <v>162</v>
      </c>
      <c r="I126" s="171" t="s">
        <v>32</v>
      </c>
      <c r="J126" s="171" t="s">
        <v>58</v>
      </c>
      <c r="K126" s="225">
        <f t="shared" si="14"/>
        <v>1106</v>
      </c>
      <c r="L126" s="163">
        <v>66.36</v>
      </c>
      <c r="M126" s="164">
        <f>L126/K126</f>
        <v>0.06</v>
      </c>
      <c r="N126" s="163">
        <v>1039.6400000000001</v>
      </c>
      <c r="O126" s="165">
        <f>N126/K126</f>
        <v>0.94000000000000006</v>
      </c>
    </row>
    <row r="127" spans="1:15" ht="42.75" x14ac:dyDescent="0.25">
      <c r="A127" s="294"/>
      <c r="B127" s="295"/>
      <c r="C127" s="173" t="s">
        <v>170</v>
      </c>
      <c r="D127" s="174" t="s">
        <v>30</v>
      </c>
      <c r="E127" s="174" t="s">
        <v>30</v>
      </c>
      <c r="F127" s="174" t="s">
        <v>30</v>
      </c>
      <c r="G127" s="175" t="s">
        <v>42</v>
      </c>
      <c r="H127" s="175" t="s">
        <v>162</v>
      </c>
      <c r="I127" s="175" t="s">
        <v>32</v>
      </c>
      <c r="J127" s="175" t="s">
        <v>58</v>
      </c>
      <c r="K127" s="224">
        <f t="shared" si="14"/>
        <v>150</v>
      </c>
      <c r="L127" s="176">
        <f>L128+L129+L130</f>
        <v>9</v>
      </c>
      <c r="M127" s="177">
        <f t="shared" ref="M127:M198" si="15">L127/K127</f>
        <v>0.06</v>
      </c>
      <c r="N127" s="176">
        <f>N128+N129+N130</f>
        <v>141</v>
      </c>
      <c r="O127" s="178">
        <f t="shared" ref="O127:O202" si="16">N127/K127</f>
        <v>0.94</v>
      </c>
    </row>
    <row r="128" spans="1:15" ht="45.75" customHeight="1" x14ac:dyDescent="0.25">
      <c r="A128" s="294"/>
      <c r="B128" s="295"/>
      <c r="C128" s="172" t="s">
        <v>171</v>
      </c>
      <c r="D128" s="170" t="s">
        <v>163</v>
      </c>
      <c r="E128" s="166" t="s">
        <v>371</v>
      </c>
      <c r="F128" s="170" t="s">
        <v>164</v>
      </c>
      <c r="G128" s="171" t="s">
        <v>42</v>
      </c>
      <c r="H128" s="171" t="s">
        <v>162</v>
      </c>
      <c r="I128" s="171" t="s">
        <v>32</v>
      </c>
      <c r="J128" s="171" t="s">
        <v>58</v>
      </c>
      <c r="K128" s="225">
        <f t="shared" si="14"/>
        <v>67</v>
      </c>
      <c r="L128" s="163">
        <v>4.0199999999999996</v>
      </c>
      <c r="M128" s="164">
        <f t="shared" si="15"/>
        <v>5.9999999999999991E-2</v>
      </c>
      <c r="N128" s="163">
        <v>62.98</v>
      </c>
      <c r="O128" s="165">
        <f t="shared" si="16"/>
        <v>0.94</v>
      </c>
    </row>
    <row r="129" spans="1:15" ht="45.75" customHeight="1" x14ac:dyDescent="0.25">
      <c r="A129" s="294"/>
      <c r="B129" s="295"/>
      <c r="C129" s="172" t="s">
        <v>172</v>
      </c>
      <c r="D129" s="170" t="s">
        <v>163</v>
      </c>
      <c r="E129" s="166" t="s">
        <v>372</v>
      </c>
      <c r="F129" s="170" t="s">
        <v>164</v>
      </c>
      <c r="G129" s="171" t="s">
        <v>42</v>
      </c>
      <c r="H129" s="171" t="s">
        <v>162</v>
      </c>
      <c r="I129" s="171" t="s">
        <v>32</v>
      </c>
      <c r="J129" s="171" t="s">
        <v>58</v>
      </c>
      <c r="K129" s="225">
        <f t="shared" si="14"/>
        <v>22</v>
      </c>
      <c r="L129" s="163">
        <v>1.32</v>
      </c>
      <c r="M129" s="164">
        <f t="shared" si="15"/>
        <v>6.0000000000000005E-2</v>
      </c>
      <c r="N129" s="163">
        <v>20.68</v>
      </c>
      <c r="O129" s="165">
        <f t="shared" si="16"/>
        <v>0.94</v>
      </c>
    </row>
    <row r="130" spans="1:15" ht="45.75" customHeight="1" x14ac:dyDescent="0.25">
      <c r="A130" s="294"/>
      <c r="B130" s="295"/>
      <c r="C130" s="172" t="s">
        <v>173</v>
      </c>
      <c r="D130" s="170" t="s">
        <v>163</v>
      </c>
      <c r="E130" s="166" t="s">
        <v>371</v>
      </c>
      <c r="F130" s="170" t="s">
        <v>164</v>
      </c>
      <c r="G130" s="171" t="s">
        <v>42</v>
      </c>
      <c r="H130" s="171" t="s">
        <v>162</v>
      </c>
      <c r="I130" s="171" t="s">
        <v>32</v>
      </c>
      <c r="J130" s="171" t="s">
        <v>58</v>
      </c>
      <c r="K130" s="225">
        <f t="shared" si="14"/>
        <v>61</v>
      </c>
      <c r="L130" s="163">
        <v>3.66</v>
      </c>
      <c r="M130" s="164">
        <f t="shared" si="15"/>
        <v>6.0000000000000005E-2</v>
      </c>
      <c r="N130" s="163">
        <v>57.34</v>
      </c>
      <c r="O130" s="165">
        <f t="shared" si="16"/>
        <v>0.94000000000000006</v>
      </c>
    </row>
    <row r="131" spans="1:15" ht="28.5" x14ac:dyDescent="0.25">
      <c r="A131" s="294"/>
      <c r="B131" s="295"/>
      <c r="C131" s="173" t="s">
        <v>174</v>
      </c>
      <c r="D131" s="174" t="s">
        <v>30</v>
      </c>
      <c r="E131" s="174" t="s">
        <v>30</v>
      </c>
      <c r="F131" s="174" t="s">
        <v>30</v>
      </c>
      <c r="G131" s="175" t="s">
        <v>42</v>
      </c>
      <c r="H131" s="175" t="s">
        <v>175</v>
      </c>
      <c r="I131" s="175" t="s">
        <v>32</v>
      </c>
      <c r="J131" s="175" t="s">
        <v>58</v>
      </c>
      <c r="K131" s="224">
        <f t="shared" si="14"/>
        <v>600</v>
      </c>
      <c r="L131" s="176">
        <f>L132+L133</f>
        <v>36</v>
      </c>
      <c r="M131" s="177">
        <f t="shared" si="15"/>
        <v>0.06</v>
      </c>
      <c r="N131" s="176">
        <f>N132+N133</f>
        <v>564</v>
      </c>
      <c r="O131" s="178">
        <f t="shared" si="16"/>
        <v>0.94</v>
      </c>
    </row>
    <row r="132" spans="1:15" ht="69.75" customHeight="1" x14ac:dyDescent="0.25">
      <c r="A132" s="294"/>
      <c r="B132" s="295"/>
      <c r="C132" s="167" t="s">
        <v>176</v>
      </c>
      <c r="D132" s="170" t="s">
        <v>163</v>
      </c>
      <c r="E132" s="166" t="s">
        <v>373</v>
      </c>
      <c r="F132" s="170" t="s">
        <v>164</v>
      </c>
      <c r="G132" s="171" t="s">
        <v>42</v>
      </c>
      <c r="H132" s="171" t="s">
        <v>175</v>
      </c>
      <c r="I132" s="171" t="s">
        <v>32</v>
      </c>
      <c r="J132" s="171" t="s">
        <v>58</v>
      </c>
      <c r="K132" s="225">
        <f t="shared" si="14"/>
        <v>560</v>
      </c>
      <c r="L132" s="163">
        <v>33.6</v>
      </c>
      <c r="M132" s="164">
        <f t="shared" si="15"/>
        <v>6.0000000000000005E-2</v>
      </c>
      <c r="N132" s="163">
        <v>526.4</v>
      </c>
      <c r="O132" s="165">
        <f t="shared" si="16"/>
        <v>0.94</v>
      </c>
    </row>
    <row r="133" spans="1:15" ht="63" customHeight="1" x14ac:dyDescent="0.25">
      <c r="A133" s="294"/>
      <c r="B133" s="295"/>
      <c r="C133" s="167" t="s">
        <v>177</v>
      </c>
      <c r="D133" s="170" t="s">
        <v>163</v>
      </c>
      <c r="E133" s="166" t="s">
        <v>374</v>
      </c>
      <c r="F133" s="170" t="s">
        <v>164</v>
      </c>
      <c r="G133" s="171" t="s">
        <v>42</v>
      </c>
      <c r="H133" s="171" t="s">
        <v>175</v>
      </c>
      <c r="I133" s="171" t="s">
        <v>32</v>
      </c>
      <c r="J133" s="171" t="s">
        <v>58</v>
      </c>
      <c r="K133" s="225">
        <f t="shared" si="14"/>
        <v>40</v>
      </c>
      <c r="L133" s="163">
        <v>2.4</v>
      </c>
      <c r="M133" s="164">
        <f t="shared" si="15"/>
        <v>0.06</v>
      </c>
      <c r="N133" s="163">
        <v>37.6</v>
      </c>
      <c r="O133" s="165">
        <f t="shared" si="16"/>
        <v>0.94000000000000006</v>
      </c>
    </row>
    <row r="134" spans="1:15" ht="28.5" x14ac:dyDescent="0.25">
      <c r="A134" s="294"/>
      <c r="B134" s="295"/>
      <c r="C134" s="173" t="s">
        <v>178</v>
      </c>
      <c r="D134" s="174" t="s">
        <v>30</v>
      </c>
      <c r="E134" s="174" t="s">
        <v>30</v>
      </c>
      <c r="F134" s="174" t="s">
        <v>30</v>
      </c>
      <c r="G134" s="175" t="s">
        <v>42</v>
      </c>
      <c r="H134" s="175" t="s">
        <v>179</v>
      </c>
      <c r="I134" s="175" t="s">
        <v>32</v>
      </c>
      <c r="J134" s="175" t="s">
        <v>58</v>
      </c>
      <c r="K134" s="224">
        <f t="shared" si="14"/>
        <v>103.99999999999999</v>
      </c>
      <c r="L134" s="176">
        <f>L135+L136+L137+L138+L139</f>
        <v>6.24</v>
      </c>
      <c r="M134" s="177">
        <f t="shared" si="15"/>
        <v>6.0000000000000012E-2</v>
      </c>
      <c r="N134" s="176">
        <f>N135+N136+N137+N138+N139</f>
        <v>97.759999999999991</v>
      </c>
      <c r="O134" s="178">
        <f t="shared" si="16"/>
        <v>0.94000000000000006</v>
      </c>
    </row>
    <row r="135" spans="1:15" ht="40.5" x14ac:dyDescent="0.25">
      <c r="A135" s="294"/>
      <c r="B135" s="295"/>
      <c r="C135" s="167" t="s">
        <v>180</v>
      </c>
      <c r="D135" s="170" t="s">
        <v>163</v>
      </c>
      <c r="E135" s="166" t="s">
        <v>375</v>
      </c>
      <c r="F135" s="170" t="s">
        <v>164</v>
      </c>
      <c r="G135" s="171" t="s">
        <v>42</v>
      </c>
      <c r="H135" s="171" t="s">
        <v>179</v>
      </c>
      <c r="I135" s="171" t="s">
        <v>32</v>
      </c>
      <c r="J135" s="171" t="s">
        <v>58</v>
      </c>
      <c r="K135" s="225">
        <f t="shared" si="14"/>
        <v>22</v>
      </c>
      <c r="L135" s="163">
        <v>1.32</v>
      </c>
      <c r="M135" s="164">
        <f t="shared" si="15"/>
        <v>6.0000000000000005E-2</v>
      </c>
      <c r="N135" s="163">
        <v>20.68</v>
      </c>
      <c r="O135" s="165">
        <f t="shared" si="16"/>
        <v>0.94</v>
      </c>
    </row>
    <row r="136" spans="1:15" ht="45.75" customHeight="1" x14ac:dyDescent="0.25">
      <c r="A136" s="294"/>
      <c r="B136" s="295"/>
      <c r="C136" s="167" t="s">
        <v>181</v>
      </c>
      <c r="D136" s="170" t="s">
        <v>163</v>
      </c>
      <c r="E136" s="166" t="s">
        <v>182</v>
      </c>
      <c r="F136" s="170" t="s">
        <v>164</v>
      </c>
      <c r="G136" s="171" t="s">
        <v>42</v>
      </c>
      <c r="H136" s="171" t="s">
        <v>179</v>
      </c>
      <c r="I136" s="171" t="s">
        <v>32</v>
      </c>
      <c r="J136" s="171" t="s">
        <v>58</v>
      </c>
      <c r="K136" s="225">
        <f t="shared" si="14"/>
        <v>22</v>
      </c>
      <c r="L136" s="163">
        <v>1.32</v>
      </c>
      <c r="M136" s="164">
        <f t="shared" si="15"/>
        <v>6.0000000000000005E-2</v>
      </c>
      <c r="N136" s="163">
        <v>20.68</v>
      </c>
      <c r="O136" s="165">
        <f t="shared" si="16"/>
        <v>0.94</v>
      </c>
    </row>
    <row r="137" spans="1:15" ht="44.25" customHeight="1" x14ac:dyDescent="0.25">
      <c r="A137" s="294"/>
      <c r="B137" s="295"/>
      <c r="C137" s="167" t="s">
        <v>183</v>
      </c>
      <c r="D137" s="170" t="s">
        <v>163</v>
      </c>
      <c r="E137" s="166" t="s">
        <v>182</v>
      </c>
      <c r="F137" s="170" t="s">
        <v>164</v>
      </c>
      <c r="G137" s="171" t="s">
        <v>42</v>
      </c>
      <c r="H137" s="171" t="s">
        <v>179</v>
      </c>
      <c r="I137" s="171" t="s">
        <v>32</v>
      </c>
      <c r="J137" s="171" t="s">
        <v>58</v>
      </c>
      <c r="K137" s="225">
        <f t="shared" si="14"/>
        <v>22</v>
      </c>
      <c r="L137" s="163">
        <v>1.32</v>
      </c>
      <c r="M137" s="164">
        <f t="shared" si="15"/>
        <v>6.0000000000000005E-2</v>
      </c>
      <c r="N137" s="163">
        <v>20.68</v>
      </c>
      <c r="O137" s="165">
        <f t="shared" si="16"/>
        <v>0.94</v>
      </c>
    </row>
    <row r="138" spans="1:15" ht="44.25" customHeight="1" x14ac:dyDescent="0.25">
      <c r="A138" s="294"/>
      <c r="B138" s="295"/>
      <c r="C138" s="167" t="s">
        <v>184</v>
      </c>
      <c r="D138" s="170" t="s">
        <v>163</v>
      </c>
      <c r="E138" s="166" t="s">
        <v>185</v>
      </c>
      <c r="F138" s="170" t="s">
        <v>164</v>
      </c>
      <c r="G138" s="171" t="s">
        <v>42</v>
      </c>
      <c r="H138" s="171" t="s">
        <v>179</v>
      </c>
      <c r="I138" s="171" t="s">
        <v>32</v>
      </c>
      <c r="J138" s="171" t="s">
        <v>58</v>
      </c>
      <c r="K138" s="225">
        <f t="shared" si="14"/>
        <v>22</v>
      </c>
      <c r="L138" s="163">
        <v>1.32</v>
      </c>
      <c r="M138" s="164">
        <f t="shared" si="15"/>
        <v>6.0000000000000005E-2</v>
      </c>
      <c r="N138" s="163">
        <v>20.68</v>
      </c>
      <c r="O138" s="165">
        <f t="shared" si="16"/>
        <v>0.94</v>
      </c>
    </row>
    <row r="139" spans="1:15" ht="37.5" customHeight="1" x14ac:dyDescent="0.25">
      <c r="A139" s="294"/>
      <c r="B139" s="295"/>
      <c r="C139" s="167" t="s">
        <v>186</v>
      </c>
      <c r="D139" s="170" t="s">
        <v>163</v>
      </c>
      <c r="E139" s="166" t="s">
        <v>187</v>
      </c>
      <c r="F139" s="170" t="s">
        <v>164</v>
      </c>
      <c r="G139" s="171" t="s">
        <v>42</v>
      </c>
      <c r="H139" s="171" t="s">
        <v>179</v>
      </c>
      <c r="I139" s="171" t="s">
        <v>32</v>
      </c>
      <c r="J139" s="171" t="s">
        <v>58</v>
      </c>
      <c r="K139" s="225">
        <f t="shared" si="14"/>
        <v>16</v>
      </c>
      <c r="L139" s="163">
        <v>0.96</v>
      </c>
      <c r="M139" s="164">
        <f t="shared" si="15"/>
        <v>0.06</v>
      </c>
      <c r="N139" s="163">
        <v>15.04</v>
      </c>
      <c r="O139" s="165">
        <f t="shared" si="16"/>
        <v>0.94</v>
      </c>
    </row>
    <row r="140" spans="1:15" ht="47.25" customHeight="1" x14ac:dyDescent="0.25">
      <c r="A140" s="294"/>
      <c r="B140" s="295"/>
      <c r="C140" s="173" t="s">
        <v>380</v>
      </c>
      <c r="D140" s="174" t="s">
        <v>30</v>
      </c>
      <c r="E140" s="174" t="s">
        <v>30</v>
      </c>
      <c r="F140" s="174" t="s">
        <v>30</v>
      </c>
      <c r="G140" s="175" t="s">
        <v>42</v>
      </c>
      <c r="H140" s="175" t="s">
        <v>179</v>
      </c>
      <c r="I140" s="175" t="s">
        <v>32</v>
      </c>
      <c r="J140" s="175" t="s">
        <v>58</v>
      </c>
      <c r="K140" s="224">
        <f t="shared" si="14"/>
        <v>16</v>
      </c>
      <c r="L140" s="176">
        <f>SUM(L141)</f>
        <v>0.96</v>
      </c>
      <c r="M140" s="177">
        <f t="shared" si="15"/>
        <v>0.06</v>
      </c>
      <c r="N140" s="176">
        <f>SUM(N141)</f>
        <v>15.04</v>
      </c>
      <c r="O140" s="178">
        <f t="shared" si="16"/>
        <v>0.94</v>
      </c>
    </row>
    <row r="141" spans="1:15" ht="48.75" customHeight="1" x14ac:dyDescent="0.25">
      <c r="A141" s="294"/>
      <c r="B141" s="295"/>
      <c r="C141" s="167" t="s">
        <v>381</v>
      </c>
      <c r="D141" s="170" t="s">
        <v>163</v>
      </c>
      <c r="E141" s="166" t="s">
        <v>382</v>
      </c>
      <c r="F141" s="170" t="s">
        <v>164</v>
      </c>
      <c r="G141" s="171" t="s">
        <v>42</v>
      </c>
      <c r="H141" s="171" t="s">
        <v>179</v>
      </c>
      <c r="I141" s="171" t="s">
        <v>32</v>
      </c>
      <c r="J141" s="171" t="s">
        <v>58</v>
      </c>
      <c r="K141" s="225">
        <f t="shared" si="14"/>
        <v>16</v>
      </c>
      <c r="L141" s="163">
        <v>0.96</v>
      </c>
      <c r="M141" s="164">
        <f t="shared" si="15"/>
        <v>0.06</v>
      </c>
      <c r="N141" s="163">
        <v>15.04</v>
      </c>
      <c r="O141" s="165">
        <f t="shared" si="16"/>
        <v>0.94</v>
      </c>
    </row>
    <row r="142" spans="1:15" ht="42.75" x14ac:dyDescent="0.25">
      <c r="A142" s="294"/>
      <c r="B142" s="295"/>
      <c r="C142" s="173" t="s">
        <v>189</v>
      </c>
      <c r="D142" s="174" t="s">
        <v>30</v>
      </c>
      <c r="E142" s="174" t="s">
        <v>30</v>
      </c>
      <c r="F142" s="174" t="s">
        <v>30</v>
      </c>
      <c r="G142" s="175" t="s">
        <v>42</v>
      </c>
      <c r="H142" s="175" t="s">
        <v>179</v>
      </c>
      <c r="I142" s="175" t="s">
        <v>32</v>
      </c>
      <c r="J142" s="175" t="s">
        <v>58</v>
      </c>
      <c r="K142" s="224">
        <f>SUM(K145+K144+K143)</f>
        <v>54</v>
      </c>
      <c r="L142" s="176">
        <f>SUM(L145+L144+L143)</f>
        <v>3.24</v>
      </c>
      <c r="M142" s="177">
        <f t="shared" si="15"/>
        <v>6.0000000000000005E-2</v>
      </c>
      <c r="N142" s="176">
        <f>N143+N145+N144</f>
        <v>50.76</v>
      </c>
      <c r="O142" s="178">
        <f t="shared" si="16"/>
        <v>0.94</v>
      </c>
    </row>
    <row r="143" spans="1:15" ht="31.5" customHeight="1" x14ac:dyDescent="0.25">
      <c r="A143" s="294"/>
      <c r="B143" s="295"/>
      <c r="C143" s="167" t="s">
        <v>190</v>
      </c>
      <c r="D143" s="170" t="s">
        <v>163</v>
      </c>
      <c r="E143" s="166" t="s">
        <v>187</v>
      </c>
      <c r="F143" s="170" t="s">
        <v>164</v>
      </c>
      <c r="G143" s="171" t="s">
        <v>42</v>
      </c>
      <c r="H143" s="171" t="s">
        <v>179</v>
      </c>
      <c r="I143" s="171" t="s">
        <v>32</v>
      </c>
      <c r="J143" s="171" t="s">
        <v>58</v>
      </c>
      <c r="K143" s="225">
        <f t="shared" si="14"/>
        <v>16</v>
      </c>
      <c r="L143" s="163">
        <v>0.96</v>
      </c>
      <c r="M143" s="164">
        <f t="shared" si="15"/>
        <v>0.06</v>
      </c>
      <c r="N143" s="163">
        <v>15.04</v>
      </c>
      <c r="O143" s="165">
        <f t="shared" si="16"/>
        <v>0.94</v>
      </c>
    </row>
    <row r="144" spans="1:15" ht="49.5" customHeight="1" x14ac:dyDescent="0.25">
      <c r="A144" s="294"/>
      <c r="B144" s="295"/>
      <c r="C144" s="167" t="s">
        <v>188</v>
      </c>
      <c r="D144" s="170" t="s">
        <v>163</v>
      </c>
      <c r="E144" s="166" t="s">
        <v>185</v>
      </c>
      <c r="F144" s="170" t="s">
        <v>164</v>
      </c>
      <c r="G144" s="171" t="s">
        <v>42</v>
      </c>
      <c r="H144" s="171" t="s">
        <v>179</v>
      </c>
      <c r="I144" s="171" t="s">
        <v>32</v>
      </c>
      <c r="J144" s="171" t="s">
        <v>58</v>
      </c>
      <c r="K144" s="225">
        <f t="shared" ref="K144" si="17">L144+N144</f>
        <v>22</v>
      </c>
      <c r="L144" s="163">
        <v>1.32</v>
      </c>
      <c r="M144" s="164">
        <f t="shared" ref="M144" si="18">L144/K144</f>
        <v>6.0000000000000005E-2</v>
      </c>
      <c r="N144" s="163">
        <v>20.68</v>
      </c>
      <c r="O144" s="165">
        <f t="shared" ref="O144" si="19">N144/K144</f>
        <v>0.94</v>
      </c>
    </row>
    <row r="145" spans="1:15" ht="31.5" customHeight="1" x14ac:dyDescent="0.25">
      <c r="A145" s="294"/>
      <c r="B145" s="295"/>
      <c r="C145" s="167" t="s">
        <v>191</v>
      </c>
      <c r="D145" s="170" t="s">
        <v>163</v>
      </c>
      <c r="E145" s="166" t="s">
        <v>187</v>
      </c>
      <c r="F145" s="170" t="s">
        <v>164</v>
      </c>
      <c r="G145" s="171" t="s">
        <v>42</v>
      </c>
      <c r="H145" s="171" t="s">
        <v>179</v>
      </c>
      <c r="I145" s="171" t="s">
        <v>32</v>
      </c>
      <c r="J145" s="171" t="s">
        <v>58</v>
      </c>
      <c r="K145" s="225">
        <f t="shared" si="14"/>
        <v>16</v>
      </c>
      <c r="L145" s="163">
        <v>0.96</v>
      </c>
      <c r="M145" s="164">
        <f t="shared" si="15"/>
        <v>0.06</v>
      </c>
      <c r="N145" s="163">
        <v>15.04</v>
      </c>
      <c r="O145" s="165">
        <f t="shared" si="16"/>
        <v>0.94</v>
      </c>
    </row>
    <row r="146" spans="1:15" ht="42.75" x14ac:dyDescent="0.25">
      <c r="A146" s="294"/>
      <c r="B146" s="295"/>
      <c r="C146" s="173" t="s">
        <v>192</v>
      </c>
      <c r="D146" s="174" t="s">
        <v>30</v>
      </c>
      <c r="E146" s="174" t="s">
        <v>30</v>
      </c>
      <c r="F146" s="174" t="s">
        <v>30</v>
      </c>
      <c r="G146" s="175" t="s">
        <v>42</v>
      </c>
      <c r="H146" s="175" t="s">
        <v>179</v>
      </c>
      <c r="I146" s="175" t="s">
        <v>32</v>
      </c>
      <c r="J146" s="175" t="s">
        <v>58</v>
      </c>
      <c r="K146" s="224">
        <f t="shared" si="14"/>
        <v>32</v>
      </c>
      <c r="L146" s="176">
        <v>1.92</v>
      </c>
      <c r="M146" s="177">
        <f t="shared" si="15"/>
        <v>0.06</v>
      </c>
      <c r="N146" s="176">
        <v>30.08</v>
      </c>
      <c r="O146" s="178">
        <f t="shared" si="16"/>
        <v>0.94</v>
      </c>
    </row>
    <row r="147" spans="1:15" ht="36.75" customHeight="1" x14ac:dyDescent="0.25">
      <c r="A147" s="294"/>
      <c r="B147" s="295"/>
      <c r="C147" s="167" t="s">
        <v>193</v>
      </c>
      <c r="D147" s="170" t="s">
        <v>163</v>
      </c>
      <c r="E147" s="166" t="s">
        <v>187</v>
      </c>
      <c r="F147" s="170" t="s">
        <v>164</v>
      </c>
      <c r="G147" s="171" t="s">
        <v>42</v>
      </c>
      <c r="H147" s="171" t="s">
        <v>179</v>
      </c>
      <c r="I147" s="171" t="s">
        <v>32</v>
      </c>
      <c r="J147" s="171" t="s">
        <v>58</v>
      </c>
      <c r="K147" s="225">
        <f t="shared" si="14"/>
        <v>16</v>
      </c>
      <c r="L147" s="163">
        <v>0.96</v>
      </c>
      <c r="M147" s="164">
        <f t="shared" si="15"/>
        <v>0.06</v>
      </c>
      <c r="N147" s="163">
        <v>15.04</v>
      </c>
      <c r="O147" s="165">
        <f t="shared" si="16"/>
        <v>0.94</v>
      </c>
    </row>
    <row r="148" spans="1:15" ht="36.75" customHeight="1" x14ac:dyDescent="0.25">
      <c r="A148" s="294"/>
      <c r="B148" s="295"/>
      <c r="C148" s="167" t="s">
        <v>194</v>
      </c>
      <c r="D148" s="170" t="s">
        <v>163</v>
      </c>
      <c r="E148" s="166" t="s">
        <v>187</v>
      </c>
      <c r="F148" s="170" t="s">
        <v>164</v>
      </c>
      <c r="G148" s="171" t="s">
        <v>42</v>
      </c>
      <c r="H148" s="171" t="s">
        <v>179</v>
      </c>
      <c r="I148" s="171" t="s">
        <v>32</v>
      </c>
      <c r="J148" s="171" t="s">
        <v>58</v>
      </c>
      <c r="K148" s="225">
        <f t="shared" si="14"/>
        <v>16</v>
      </c>
      <c r="L148" s="163">
        <v>0.96</v>
      </c>
      <c r="M148" s="164">
        <f t="shared" si="15"/>
        <v>0.06</v>
      </c>
      <c r="N148" s="163">
        <v>15.04</v>
      </c>
      <c r="O148" s="165">
        <f t="shared" si="16"/>
        <v>0.94</v>
      </c>
    </row>
    <row r="149" spans="1:15" ht="42.75" x14ac:dyDescent="0.25">
      <c r="A149" s="294"/>
      <c r="B149" s="295"/>
      <c r="C149" s="173" t="s">
        <v>195</v>
      </c>
      <c r="D149" s="174" t="s">
        <v>30</v>
      </c>
      <c r="E149" s="174" t="s">
        <v>30</v>
      </c>
      <c r="F149" s="174" t="s">
        <v>30</v>
      </c>
      <c r="G149" s="175" t="s">
        <v>42</v>
      </c>
      <c r="H149" s="175" t="s">
        <v>179</v>
      </c>
      <c r="I149" s="175" t="s">
        <v>32</v>
      </c>
      <c r="J149" s="175" t="s">
        <v>58</v>
      </c>
      <c r="K149" s="224">
        <f t="shared" si="14"/>
        <v>46</v>
      </c>
      <c r="L149" s="176">
        <f>L150</f>
        <v>2.76</v>
      </c>
      <c r="M149" s="177">
        <f t="shared" si="15"/>
        <v>0.06</v>
      </c>
      <c r="N149" s="176">
        <f>N150</f>
        <v>43.24</v>
      </c>
      <c r="O149" s="178">
        <f t="shared" si="16"/>
        <v>0.94000000000000006</v>
      </c>
    </row>
    <row r="150" spans="1:15" ht="57.75" customHeight="1" x14ac:dyDescent="0.25">
      <c r="A150" s="294"/>
      <c r="B150" s="295"/>
      <c r="C150" s="167" t="s">
        <v>196</v>
      </c>
      <c r="D150" s="170" t="s">
        <v>163</v>
      </c>
      <c r="E150" s="166" t="s">
        <v>376</v>
      </c>
      <c r="F150" s="170" t="s">
        <v>164</v>
      </c>
      <c r="G150" s="171" t="s">
        <v>42</v>
      </c>
      <c r="H150" s="171" t="s">
        <v>179</v>
      </c>
      <c r="I150" s="171" t="s">
        <v>32</v>
      </c>
      <c r="J150" s="171" t="s">
        <v>58</v>
      </c>
      <c r="K150" s="225">
        <f t="shared" si="14"/>
        <v>46</v>
      </c>
      <c r="L150" s="163">
        <v>2.76</v>
      </c>
      <c r="M150" s="164">
        <f t="shared" si="15"/>
        <v>0.06</v>
      </c>
      <c r="N150" s="163">
        <v>43.24</v>
      </c>
      <c r="O150" s="165">
        <f t="shared" si="16"/>
        <v>0.94000000000000006</v>
      </c>
    </row>
    <row r="151" spans="1:15" ht="28.5" x14ac:dyDescent="0.25">
      <c r="A151" s="294"/>
      <c r="B151" s="295"/>
      <c r="C151" s="173" t="s">
        <v>197</v>
      </c>
      <c r="D151" s="174" t="s">
        <v>30</v>
      </c>
      <c r="E151" s="174" t="s">
        <v>30</v>
      </c>
      <c r="F151" s="174" t="s">
        <v>30</v>
      </c>
      <c r="G151" s="175" t="s">
        <v>42</v>
      </c>
      <c r="H151" s="175" t="s">
        <v>179</v>
      </c>
      <c r="I151" s="175" t="s">
        <v>32</v>
      </c>
      <c r="J151" s="175" t="s">
        <v>58</v>
      </c>
      <c r="K151" s="224">
        <f t="shared" si="14"/>
        <v>16</v>
      </c>
      <c r="L151" s="176">
        <f>L152</f>
        <v>0.96</v>
      </c>
      <c r="M151" s="177">
        <f t="shared" si="15"/>
        <v>0.06</v>
      </c>
      <c r="N151" s="176">
        <f>N152</f>
        <v>15.04</v>
      </c>
      <c r="O151" s="178">
        <f t="shared" si="16"/>
        <v>0.94</v>
      </c>
    </row>
    <row r="152" spans="1:15" ht="48.75" customHeight="1" x14ac:dyDescent="0.25">
      <c r="A152" s="294"/>
      <c r="B152" s="295"/>
      <c r="C152" s="167" t="s">
        <v>198</v>
      </c>
      <c r="D152" s="170" t="s">
        <v>163</v>
      </c>
      <c r="E152" s="166" t="s">
        <v>199</v>
      </c>
      <c r="F152" s="170" t="s">
        <v>164</v>
      </c>
      <c r="G152" s="171" t="s">
        <v>42</v>
      </c>
      <c r="H152" s="171" t="s">
        <v>179</v>
      </c>
      <c r="I152" s="171" t="s">
        <v>32</v>
      </c>
      <c r="J152" s="171" t="s">
        <v>58</v>
      </c>
      <c r="K152" s="225">
        <f t="shared" si="14"/>
        <v>16</v>
      </c>
      <c r="L152" s="163">
        <v>0.96</v>
      </c>
      <c r="M152" s="164">
        <f t="shared" si="15"/>
        <v>0.06</v>
      </c>
      <c r="N152" s="163">
        <v>15.04</v>
      </c>
      <c r="O152" s="165">
        <f t="shared" si="16"/>
        <v>0.94</v>
      </c>
    </row>
    <row r="153" spans="1:15" ht="42.75" x14ac:dyDescent="0.25">
      <c r="A153" s="294"/>
      <c r="B153" s="295"/>
      <c r="C153" s="173" t="s">
        <v>200</v>
      </c>
      <c r="D153" s="174" t="s">
        <v>30</v>
      </c>
      <c r="E153" s="174" t="s">
        <v>30</v>
      </c>
      <c r="F153" s="174" t="s">
        <v>30</v>
      </c>
      <c r="G153" s="175" t="s">
        <v>42</v>
      </c>
      <c r="H153" s="175" t="s">
        <v>179</v>
      </c>
      <c r="I153" s="175" t="s">
        <v>32</v>
      </c>
      <c r="J153" s="175" t="s">
        <v>58</v>
      </c>
      <c r="K153" s="224">
        <f t="shared" si="14"/>
        <v>48</v>
      </c>
      <c r="L153" s="176">
        <f>L154+L155+L156</f>
        <v>2.88</v>
      </c>
      <c r="M153" s="177">
        <f t="shared" si="15"/>
        <v>0.06</v>
      </c>
      <c r="N153" s="176">
        <f>N154+N155+N156</f>
        <v>45.12</v>
      </c>
      <c r="O153" s="178">
        <f t="shared" si="16"/>
        <v>0.94</v>
      </c>
    </row>
    <row r="154" spans="1:15" ht="42.75" customHeight="1" x14ac:dyDescent="0.25">
      <c r="A154" s="294"/>
      <c r="B154" s="295"/>
      <c r="C154" s="167" t="s">
        <v>201</v>
      </c>
      <c r="D154" s="170" t="s">
        <v>163</v>
      </c>
      <c r="E154" s="166" t="s">
        <v>199</v>
      </c>
      <c r="F154" s="170" t="s">
        <v>164</v>
      </c>
      <c r="G154" s="171" t="s">
        <v>42</v>
      </c>
      <c r="H154" s="171" t="s">
        <v>179</v>
      </c>
      <c r="I154" s="171" t="s">
        <v>32</v>
      </c>
      <c r="J154" s="171" t="s">
        <v>58</v>
      </c>
      <c r="K154" s="225">
        <f t="shared" si="14"/>
        <v>16</v>
      </c>
      <c r="L154" s="163">
        <v>0.96</v>
      </c>
      <c r="M154" s="164">
        <f t="shared" si="15"/>
        <v>0.06</v>
      </c>
      <c r="N154" s="163">
        <v>15.04</v>
      </c>
      <c r="O154" s="165">
        <f t="shared" si="16"/>
        <v>0.94</v>
      </c>
    </row>
    <row r="155" spans="1:15" ht="42.75" customHeight="1" x14ac:dyDescent="0.25">
      <c r="A155" s="294"/>
      <c r="B155" s="295"/>
      <c r="C155" s="167" t="s">
        <v>202</v>
      </c>
      <c r="D155" s="170" t="s">
        <v>163</v>
      </c>
      <c r="E155" s="166" t="s">
        <v>199</v>
      </c>
      <c r="F155" s="170" t="s">
        <v>164</v>
      </c>
      <c r="G155" s="171" t="s">
        <v>42</v>
      </c>
      <c r="H155" s="171" t="s">
        <v>179</v>
      </c>
      <c r="I155" s="171" t="s">
        <v>32</v>
      </c>
      <c r="J155" s="171" t="s">
        <v>58</v>
      </c>
      <c r="K155" s="225">
        <f t="shared" si="14"/>
        <v>16</v>
      </c>
      <c r="L155" s="163">
        <v>0.96</v>
      </c>
      <c r="M155" s="164">
        <f t="shared" si="15"/>
        <v>0.06</v>
      </c>
      <c r="N155" s="163">
        <v>15.04</v>
      </c>
      <c r="O155" s="165">
        <f t="shared" si="16"/>
        <v>0.94</v>
      </c>
    </row>
    <row r="156" spans="1:15" ht="32.25" customHeight="1" x14ac:dyDescent="0.25">
      <c r="A156" s="294"/>
      <c r="B156" s="295"/>
      <c r="C156" s="167" t="s">
        <v>203</v>
      </c>
      <c r="D156" s="170" t="s">
        <v>163</v>
      </c>
      <c r="E156" s="166" t="s">
        <v>199</v>
      </c>
      <c r="F156" s="170" t="s">
        <v>164</v>
      </c>
      <c r="G156" s="171" t="s">
        <v>42</v>
      </c>
      <c r="H156" s="171" t="s">
        <v>179</v>
      </c>
      <c r="I156" s="171" t="s">
        <v>32</v>
      </c>
      <c r="J156" s="171" t="s">
        <v>58</v>
      </c>
      <c r="K156" s="225">
        <f t="shared" si="14"/>
        <v>16</v>
      </c>
      <c r="L156" s="163">
        <v>0.96</v>
      </c>
      <c r="M156" s="164">
        <f t="shared" si="15"/>
        <v>0.06</v>
      </c>
      <c r="N156" s="163">
        <v>15.04</v>
      </c>
      <c r="O156" s="165">
        <f t="shared" si="16"/>
        <v>0.94</v>
      </c>
    </row>
    <row r="157" spans="1:15" ht="42.75" x14ac:dyDescent="0.25">
      <c r="A157" s="294"/>
      <c r="B157" s="295"/>
      <c r="C157" s="173" t="s">
        <v>204</v>
      </c>
      <c r="D157" s="174" t="s">
        <v>30</v>
      </c>
      <c r="E157" s="174" t="s">
        <v>30</v>
      </c>
      <c r="F157" s="174" t="s">
        <v>30</v>
      </c>
      <c r="G157" s="175" t="s">
        <v>42</v>
      </c>
      <c r="H157" s="175" t="s">
        <v>179</v>
      </c>
      <c r="I157" s="175" t="s">
        <v>32</v>
      </c>
      <c r="J157" s="175" t="s">
        <v>58</v>
      </c>
      <c r="K157" s="224">
        <f t="shared" si="14"/>
        <v>84</v>
      </c>
      <c r="L157" s="176">
        <f>L158</f>
        <v>5.04</v>
      </c>
      <c r="M157" s="177">
        <f t="shared" si="15"/>
        <v>0.06</v>
      </c>
      <c r="N157" s="176">
        <f>N158</f>
        <v>78.959999999999994</v>
      </c>
      <c r="O157" s="178">
        <f t="shared" si="16"/>
        <v>0.94</v>
      </c>
    </row>
    <row r="158" spans="1:15" ht="54" x14ac:dyDescent="0.25">
      <c r="A158" s="294"/>
      <c r="B158" s="295"/>
      <c r="C158" s="167" t="s">
        <v>205</v>
      </c>
      <c r="D158" s="170" t="s">
        <v>163</v>
      </c>
      <c r="E158" s="166" t="s">
        <v>378</v>
      </c>
      <c r="F158" s="170" t="s">
        <v>164</v>
      </c>
      <c r="G158" s="171" t="s">
        <v>42</v>
      </c>
      <c r="H158" s="171" t="s">
        <v>179</v>
      </c>
      <c r="I158" s="171" t="s">
        <v>32</v>
      </c>
      <c r="J158" s="171" t="s">
        <v>58</v>
      </c>
      <c r="K158" s="225">
        <f t="shared" si="14"/>
        <v>84</v>
      </c>
      <c r="L158" s="163">
        <v>5.04</v>
      </c>
      <c r="M158" s="164">
        <f t="shared" si="15"/>
        <v>0.06</v>
      </c>
      <c r="N158" s="163">
        <v>78.959999999999994</v>
      </c>
      <c r="O158" s="165">
        <f t="shared" si="16"/>
        <v>0.94</v>
      </c>
    </row>
    <row r="159" spans="1:15" ht="28.5" x14ac:dyDescent="0.25">
      <c r="A159" s="294"/>
      <c r="B159" s="295"/>
      <c r="C159" s="173" t="s">
        <v>206</v>
      </c>
      <c r="D159" s="174" t="s">
        <v>30</v>
      </c>
      <c r="E159" s="174" t="s">
        <v>30</v>
      </c>
      <c r="F159" s="174" t="s">
        <v>30</v>
      </c>
      <c r="G159" s="175" t="s">
        <v>42</v>
      </c>
      <c r="H159" s="175" t="s">
        <v>179</v>
      </c>
      <c r="I159" s="175" t="s">
        <v>32</v>
      </c>
      <c r="J159" s="175" t="s">
        <v>58</v>
      </c>
      <c r="K159" s="224">
        <f t="shared" si="14"/>
        <v>22</v>
      </c>
      <c r="L159" s="176">
        <f>L160</f>
        <v>1.32</v>
      </c>
      <c r="M159" s="177">
        <f t="shared" si="15"/>
        <v>6.0000000000000005E-2</v>
      </c>
      <c r="N159" s="176">
        <f>N160</f>
        <v>20.68</v>
      </c>
      <c r="O159" s="178">
        <f t="shared" si="16"/>
        <v>0.94</v>
      </c>
    </row>
    <row r="160" spans="1:15" ht="48" customHeight="1" x14ac:dyDescent="0.25">
      <c r="A160" s="294"/>
      <c r="B160" s="295"/>
      <c r="C160" s="167" t="s">
        <v>207</v>
      </c>
      <c r="D160" s="170" t="s">
        <v>163</v>
      </c>
      <c r="E160" s="166" t="s">
        <v>185</v>
      </c>
      <c r="F160" s="170" t="s">
        <v>164</v>
      </c>
      <c r="G160" s="171" t="s">
        <v>42</v>
      </c>
      <c r="H160" s="171" t="s">
        <v>179</v>
      </c>
      <c r="I160" s="171" t="s">
        <v>32</v>
      </c>
      <c r="J160" s="171" t="s">
        <v>58</v>
      </c>
      <c r="K160" s="225">
        <f t="shared" si="14"/>
        <v>22</v>
      </c>
      <c r="L160" s="163">
        <v>1.32</v>
      </c>
      <c r="M160" s="164">
        <f t="shared" si="15"/>
        <v>6.0000000000000005E-2</v>
      </c>
      <c r="N160" s="163">
        <v>20.68</v>
      </c>
      <c r="O160" s="165">
        <f t="shared" si="16"/>
        <v>0.94</v>
      </c>
    </row>
    <row r="161" spans="1:15" ht="42.75" x14ac:dyDescent="0.25">
      <c r="A161" s="294"/>
      <c r="B161" s="295"/>
      <c r="C161" s="173" t="s">
        <v>360</v>
      </c>
      <c r="D161" s="174" t="s">
        <v>30</v>
      </c>
      <c r="E161" s="174" t="s">
        <v>30</v>
      </c>
      <c r="F161" s="174" t="s">
        <v>30</v>
      </c>
      <c r="G161" s="175" t="s">
        <v>42</v>
      </c>
      <c r="H161" s="175" t="s">
        <v>179</v>
      </c>
      <c r="I161" s="175" t="s">
        <v>32</v>
      </c>
      <c r="J161" s="175" t="s">
        <v>58</v>
      </c>
      <c r="K161" s="224">
        <f t="shared" si="14"/>
        <v>46</v>
      </c>
      <c r="L161" s="176">
        <f>L162</f>
        <v>2.76</v>
      </c>
      <c r="M161" s="177">
        <f t="shared" si="15"/>
        <v>0.06</v>
      </c>
      <c r="N161" s="176">
        <f>N162</f>
        <v>43.24</v>
      </c>
      <c r="O161" s="178">
        <f t="shared" si="16"/>
        <v>0.94000000000000006</v>
      </c>
    </row>
    <row r="162" spans="1:15" ht="62.25" customHeight="1" x14ac:dyDescent="0.25">
      <c r="A162" s="294"/>
      <c r="B162" s="295"/>
      <c r="C162" s="167" t="s">
        <v>361</v>
      </c>
      <c r="D162" s="170" t="s">
        <v>163</v>
      </c>
      <c r="E162" s="166" t="s">
        <v>377</v>
      </c>
      <c r="F162" s="170" t="s">
        <v>164</v>
      </c>
      <c r="G162" s="171" t="s">
        <v>42</v>
      </c>
      <c r="H162" s="171" t="s">
        <v>179</v>
      </c>
      <c r="I162" s="171" t="s">
        <v>32</v>
      </c>
      <c r="J162" s="171" t="s">
        <v>58</v>
      </c>
      <c r="K162" s="225">
        <f t="shared" si="14"/>
        <v>46</v>
      </c>
      <c r="L162" s="163">
        <v>2.76</v>
      </c>
      <c r="M162" s="164">
        <f t="shared" si="15"/>
        <v>0.06</v>
      </c>
      <c r="N162" s="163">
        <v>43.24</v>
      </c>
      <c r="O162" s="165">
        <f t="shared" si="16"/>
        <v>0.94000000000000006</v>
      </c>
    </row>
    <row r="163" spans="1:15" ht="42.75" x14ac:dyDescent="0.25">
      <c r="A163" s="294"/>
      <c r="B163" s="295"/>
      <c r="C163" s="173" t="s">
        <v>208</v>
      </c>
      <c r="D163" s="174" t="s">
        <v>30</v>
      </c>
      <c r="E163" s="174" t="s">
        <v>30</v>
      </c>
      <c r="F163" s="174" t="s">
        <v>30</v>
      </c>
      <c r="G163" s="175" t="s">
        <v>42</v>
      </c>
      <c r="H163" s="175" t="s">
        <v>179</v>
      </c>
      <c r="I163" s="175" t="s">
        <v>32</v>
      </c>
      <c r="J163" s="175" t="s">
        <v>58</v>
      </c>
      <c r="K163" s="224">
        <f t="shared" si="14"/>
        <v>16</v>
      </c>
      <c r="L163" s="176">
        <f>L164</f>
        <v>0.96</v>
      </c>
      <c r="M163" s="177">
        <f t="shared" si="15"/>
        <v>0.06</v>
      </c>
      <c r="N163" s="176">
        <f>N164</f>
        <v>15.04</v>
      </c>
      <c r="O163" s="178">
        <f t="shared" si="16"/>
        <v>0.94</v>
      </c>
    </row>
    <row r="164" spans="1:15" ht="36" customHeight="1" x14ac:dyDescent="0.25">
      <c r="A164" s="294"/>
      <c r="B164" s="295"/>
      <c r="C164" s="167" t="s">
        <v>209</v>
      </c>
      <c r="D164" s="170" t="s">
        <v>163</v>
      </c>
      <c r="E164" s="166" t="s">
        <v>187</v>
      </c>
      <c r="F164" s="170" t="s">
        <v>164</v>
      </c>
      <c r="G164" s="171" t="s">
        <v>42</v>
      </c>
      <c r="H164" s="171" t="s">
        <v>179</v>
      </c>
      <c r="I164" s="171" t="s">
        <v>32</v>
      </c>
      <c r="J164" s="171" t="s">
        <v>58</v>
      </c>
      <c r="K164" s="225">
        <f t="shared" si="14"/>
        <v>16</v>
      </c>
      <c r="L164" s="163">
        <v>0.96</v>
      </c>
      <c r="M164" s="164">
        <f t="shared" si="15"/>
        <v>0.06</v>
      </c>
      <c r="N164" s="163">
        <v>15.04</v>
      </c>
      <c r="O164" s="165">
        <f t="shared" si="16"/>
        <v>0.94</v>
      </c>
    </row>
    <row r="165" spans="1:15" ht="42.75" x14ac:dyDescent="0.25">
      <c r="A165" s="294"/>
      <c r="B165" s="295"/>
      <c r="C165" s="173" t="s">
        <v>210</v>
      </c>
      <c r="D165" s="174" t="s">
        <v>30</v>
      </c>
      <c r="E165" s="174" t="s">
        <v>30</v>
      </c>
      <c r="F165" s="174" t="s">
        <v>30</v>
      </c>
      <c r="G165" s="175" t="s">
        <v>42</v>
      </c>
      <c r="H165" s="175" t="s">
        <v>179</v>
      </c>
      <c r="I165" s="175" t="s">
        <v>32</v>
      </c>
      <c r="J165" s="175" t="s">
        <v>58</v>
      </c>
      <c r="K165" s="224">
        <f t="shared" si="14"/>
        <v>46</v>
      </c>
      <c r="L165" s="176">
        <f>L166</f>
        <v>2.76</v>
      </c>
      <c r="M165" s="177">
        <f t="shared" si="15"/>
        <v>0.06</v>
      </c>
      <c r="N165" s="176">
        <f>N166</f>
        <v>43.24</v>
      </c>
      <c r="O165" s="178">
        <f t="shared" si="16"/>
        <v>0.94000000000000006</v>
      </c>
    </row>
    <row r="166" spans="1:15" ht="60.75" customHeight="1" x14ac:dyDescent="0.25">
      <c r="A166" s="294"/>
      <c r="B166" s="295"/>
      <c r="C166" s="167" t="s">
        <v>211</v>
      </c>
      <c r="D166" s="170" t="s">
        <v>163</v>
      </c>
      <c r="E166" s="166" t="s">
        <v>379</v>
      </c>
      <c r="F166" s="170" t="s">
        <v>164</v>
      </c>
      <c r="G166" s="171" t="s">
        <v>42</v>
      </c>
      <c r="H166" s="171" t="s">
        <v>179</v>
      </c>
      <c r="I166" s="171" t="s">
        <v>32</v>
      </c>
      <c r="J166" s="171" t="s">
        <v>58</v>
      </c>
      <c r="K166" s="225">
        <f t="shared" si="14"/>
        <v>46</v>
      </c>
      <c r="L166" s="163">
        <v>2.76</v>
      </c>
      <c r="M166" s="164">
        <f>L166/K166</f>
        <v>0.06</v>
      </c>
      <c r="N166" s="163">
        <v>43.24</v>
      </c>
      <c r="O166" s="165">
        <f t="shared" si="16"/>
        <v>0.94000000000000006</v>
      </c>
    </row>
    <row r="167" spans="1:15" ht="90" customHeight="1" x14ac:dyDescent="0.25">
      <c r="A167" s="292" t="s">
        <v>212</v>
      </c>
      <c r="B167" s="293" t="s">
        <v>213</v>
      </c>
      <c r="C167" s="66" t="s">
        <v>214</v>
      </c>
      <c r="D167" s="37" t="s">
        <v>30</v>
      </c>
      <c r="E167" s="37" t="s">
        <v>30</v>
      </c>
      <c r="F167" s="37" t="s">
        <v>30</v>
      </c>
      <c r="G167" s="67" t="s">
        <v>44</v>
      </c>
      <c r="H167" s="67" t="s">
        <v>215</v>
      </c>
      <c r="I167" s="67" t="s">
        <v>32</v>
      </c>
      <c r="J167" s="67" t="s">
        <v>58</v>
      </c>
      <c r="K167" s="68">
        <f t="shared" si="14"/>
        <v>250</v>
      </c>
      <c r="L167" s="69">
        <f>L168</f>
        <v>15</v>
      </c>
      <c r="M167" s="70">
        <f>L167/K167</f>
        <v>0.06</v>
      </c>
      <c r="N167" s="69">
        <f>N168</f>
        <v>235</v>
      </c>
      <c r="O167" s="58">
        <f t="shared" si="16"/>
        <v>0.94</v>
      </c>
    </row>
    <row r="168" spans="1:15" ht="45" x14ac:dyDescent="0.25">
      <c r="A168" s="292"/>
      <c r="B168" s="293"/>
      <c r="C168" s="44" t="s">
        <v>216</v>
      </c>
      <c r="D168" s="45" t="s">
        <v>217</v>
      </c>
      <c r="E168" s="73" t="s">
        <v>218</v>
      </c>
      <c r="F168" s="45" t="s">
        <v>114</v>
      </c>
      <c r="G168" s="46" t="s">
        <v>44</v>
      </c>
      <c r="H168" s="46" t="s">
        <v>215</v>
      </c>
      <c r="I168" s="46" t="s">
        <v>32</v>
      </c>
      <c r="J168" s="46" t="s">
        <v>58</v>
      </c>
      <c r="K168" s="47">
        <f t="shared" si="14"/>
        <v>250</v>
      </c>
      <c r="L168" s="48">
        <v>15</v>
      </c>
      <c r="M168" s="49">
        <f t="shared" si="15"/>
        <v>0.06</v>
      </c>
      <c r="N168" s="48">
        <v>235</v>
      </c>
      <c r="O168" s="50">
        <f t="shared" si="16"/>
        <v>0.94</v>
      </c>
    </row>
    <row r="169" spans="1:15" ht="78.75" customHeight="1" x14ac:dyDescent="0.25">
      <c r="A169" s="296" t="s">
        <v>219</v>
      </c>
      <c r="B169" s="248" t="s">
        <v>220</v>
      </c>
      <c r="C169" s="66" t="s">
        <v>47</v>
      </c>
      <c r="D169" s="37" t="s">
        <v>30</v>
      </c>
      <c r="E169" s="37" t="s">
        <v>30</v>
      </c>
      <c r="F169" s="37" t="s">
        <v>30</v>
      </c>
      <c r="G169" s="67" t="s">
        <v>48</v>
      </c>
      <c r="H169" s="38" t="s">
        <v>30</v>
      </c>
      <c r="I169" s="67" t="s">
        <v>32</v>
      </c>
      <c r="J169" s="67" t="s">
        <v>157</v>
      </c>
      <c r="K169" s="68">
        <f t="shared" si="14"/>
        <v>2839.6</v>
      </c>
      <c r="L169" s="69">
        <v>170.4</v>
      </c>
      <c r="M169" s="70">
        <f t="shared" si="15"/>
        <v>6.0008451894633053E-2</v>
      </c>
      <c r="N169" s="69">
        <v>2669.2</v>
      </c>
      <c r="O169" s="58">
        <f t="shared" si="16"/>
        <v>0.93999154810536689</v>
      </c>
    </row>
    <row r="170" spans="1:15" ht="129.75" customHeight="1" x14ac:dyDescent="0.25">
      <c r="A170" s="296"/>
      <c r="B170" s="248"/>
      <c r="C170" s="44" t="s">
        <v>289</v>
      </c>
      <c r="D170" s="45" t="s">
        <v>60</v>
      </c>
      <c r="E170" s="73" t="s">
        <v>283</v>
      </c>
      <c r="F170" s="45" t="s">
        <v>284</v>
      </c>
      <c r="G170" s="46" t="s">
        <v>48</v>
      </c>
      <c r="H170" s="46" t="s">
        <v>285</v>
      </c>
      <c r="I170" s="46" t="s">
        <v>32</v>
      </c>
      <c r="J170" s="46" t="s">
        <v>157</v>
      </c>
      <c r="K170" s="47">
        <f t="shared" si="14"/>
        <v>113.58399999999999</v>
      </c>
      <c r="L170" s="48">
        <v>6.8159999999999998</v>
      </c>
      <c r="M170" s="49">
        <f t="shared" si="15"/>
        <v>6.0008451894633053E-2</v>
      </c>
      <c r="N170" s="48">
        <v>106.76799999999999</v>
      </c>
      <c r="O170" s="50">
        <f t="shared" si="16"/>
        <v>0.93999154810536689</v>
      </c>
    </row>
    <row r="171" spans="1:15" ht="131.25" customHeight="1" x14ac:dyDescent="0.25">
      <c r="A171" s="296"/>
      <c r="B171" s="248"/>
      <c r="C171" s="44" t="s">
        <v>288</v>
      </c>
      <c r="D171" s="45" t="s">
        <v>60</v>
      </c>
      <c r="E171" s="73" t="s">
        <v>290</v>
      </c>
      <c r="F171" s="45" t="s">
        <v>284</v>
      </c>
      <c r="G171" s="46" t="s">
        <v>48</v>
      </c>
      <c r="H171" s="46" t="s">
        <v>285</v>
      </c>
      <c r="I171" s="46" t="s">
        <v>32</v>
      </c>
      <c r="J171" s="46" t="s">
        <v>157</v>
      </c>
      <c r="K171" s="47">
        <f t="shared" ref="K171:K194" si="20">L171+N171</f>
        <v>113.58399999999999</v>
      </c>
      <c r="L171" s="48">
        <v>6.8159999999999998</v>
      </c>
      <c r="M171" s="49">
        <f t="shared" ref="M171:M194" si="21">L171/K171</f>
        <v>6.0008451894633053E-2</v>
      </c>
      <c r="N171" s="48">
        <v>106.76799999999999</v>
      </c>
      <c r="O171" s="50">
        <f t="shared" ref="O171:O194" si="22">N171/K171</f>
        <v>0.93999154810536689</v>
      </c>
    </row>
    <row r="172" spans="1:15" ht="122.25" customHeight="1" x14ac:dyDescent="0.25">
      <c r="A172" s="296"/>
      <c r="B172" s="248"/>
      <c r="C172" s="44" t="s">
        <v>291</v>
      </c>
      <c r="D172" s="45" t="s">
        <v>60</v>
      </c>
      <c r="E172" s="73" t="s">
        <v>292</v>
      </c>
      <c r="F172" s="45" t="s">
        <v>284</v>
      </c>
      <c r="G172" s="46" t="s">
        <v>48</v>
      </c>
      <c r="H172" s="46" t="s">
        <v>285</v>
      </c>
      <c r="I172" s="46" t="s">
        <v>32</v>
      </c>
      <c r="J172" s="46" t="s">
        <v>157</v>
      </c>
      <c r="K172" s="47">
        <f t="shared" si="20"/>
        <v>113.58399999999999</v>
      </c>
      <c r="L172" s="48">
        <v>6.8159999999999998</v>
      </c>
      <c r="M172" s="49">
        <f t="shared" si="21"/>
        <v>6.0008451894633053E-2</v>
      </c>
      <c r="N172" s="48">
        <v>106.76799999999999</v>
      </c>
      <c r="O172" s="50">
        <f t="shared" si="22"/>
        <v>0.93999154810536689</v>
      </c>
    </row>
    <row r="173" spans="1:15" ht="116.25" customHeight="1" x14ac:dyDescent="0.25">
      <c r="A173" s="296"/>
      <c r="B173" s="248"/>
      <c r="C173" s="44" t="s">
        <v>293</v>
      </c>
      <c r="D173" s="45" t="s">
        <v>60</v>
      </c>
      <c r="E173" s="73" t="s">
        <v>294</v>
      </c>
      <c r="F173" s="45" t="s">
        <v>284</v>
      </c>
      <c r="G173" s="46" t="s">
        <v>48</v>
      </c>
      <c r="H173" s="46" t="s">
        <v>285</v>
      </c>
      <c r="I173" s="46" t="s">
        <v>32</v>
      </c>
      <c r="J173" s="46" t="s">
        <v>157</v>
      </c>
      <c r="K173" s="47">
        <f t="shared" si="20"/>
        <v>113.58399999999999</v>
      </c>
      <c r="L173" s="48">
        <v>6.8159999999999998</v>
      </c>
      <c r="M173" s="49">
        <f t="shared" si="21"/>
        <v>6.0008451894633053E-2</v>
      </c>
      <c r="N173" s="48">
        <v>106.76799999999999</v>
      </c>
      <c r="O173" s="50">
        <f t="shared" si="22"/>
        <v>0.93999154810536689</v>
      </c>
    </row>
    <row r="174" spans="1:15" ht="166.5" customHeight="1" x14ac:dyDescent="0.25">
      <c r="A174" s="296"/>
      <c r="B174" s="248"/>
      <c r="C174" s="44" t="s">
        <v>295</v>
      </c>
      <c r="D174" s="45" t="s">
        <v>60</v>
      </c>
      <c r="E174" s="73" t="s">
        <v>296</v>
      </c>
      <c r="F174" s="45" t="s">
        <v>284</v>
      </c>
      <c r="G174" s="46" t="s">
        <v>48</v>
      </c>
      <c r="H174" s="46" t="s">
        <v>285</v>
      </c>
      <c r="I174" s="46" t="s">
        <v>32</v>
      </c>
      <c r="J174" s="46" t="s">
        <v>157</v>
      </c>
      <c r="K174" s="47">
        <f t="shared" si="20"/>
        <v>113.58399999999999</v>
      </c>
      <c r="L174" s="48">
        <v>6.8159999999999998</v>
      </c>
      <c r="M174" s="49">
        <f t="shared" si="21"/>
        <v>6.0008451894633053E-2</v>
      </c>
      <c r="N174" s="48">
        <v>106.76799999999999</v>
      </c>
      <c r="O174" s="50">
        <f t="shared" si="22"/>
        <v>0.93999154810536689</v>
      </c>
    </row>
    <row r="175" spans="1:15" ht="83.25" customHeight="1" x14ac:dyDescent="0.25">
      <c r="A175" s="296"/>
      <c r="B175" s="248"/>
      <c r="C175" s="44" t="s">
        <v>297</v>
      </c>
      <c r="D175" s="45" t="s">
        <v>60</v>
      </c>
      <c r="E175" s="73" t="s">
        <v>298</v>
      </c>
      <c r="F175" s="45" t="s">
        <v>284</v>
      </c>
      <c r="G175" s="46" t="s">
        <v>48</v>
      </c>
      <c r="H175" s="46" t="s">
        <v>285</v>
      </c>
      <c r="I175" s="46" t="s">
        <v>32</v>
      </c>
      <c r="J175" s="46" t="s">
        <v>157</v>
      </c>
      <c r="K175" s="47">
        <f t="shared" si="20"/>
        <v>113.58399999999999</v>
      </c>
      <c r="L175" s="48">
        <v>6.8159999999999998</v>
      </c>
      <c r="M175" s="49">
        <f t="shared" si="21"/>
        <v>6.0008451894633053E-2</v>
      </c>
      <c r="N175" s="48">
        <v>106.76799999999999</v>
      </c>
      <c r="O175" s="50">
        <f t="shared" si="22"/>
        <v>0.93999154810536689</v>
      </c>
    </row>
    <row r="176" spans="1:15" ht="81.75" customHeight="1" x14ac:dyDescent="0.25">
      <c r="A176" s="296"/>
      <c r="B176" s="248"/>
      <c r="C176" s="44" t="s">
        <v>299</v>
      </c>
      <c r="D176" s="45" t="s">
        <v>60</v>
      </c>
      <c r="E176" s="73" t="s">
        <v>300</v>
      </c>
      <c r="F176" s="45" t="s">
        <v>284</v>
      </c>
      <c r="G176" s="46" t="s">
        <v>48</v>
      </c>
      <c r="H176" s="46" t="s">
        <v>285</v>
      </c>
      <c r="I176" s="46" t="s">
        <v>32</v>
      </c>
      <c r="J176" s="46" t="s">
        <v>157</v>
      </c>
      <c r="K176" s="47">
        <f t="shared" si="20"/>
        <v>113.58399999999999</v>
      </c>
      <c r="L176" s="48">
        <v>6.8159999999999998</v>
      </c>
      <c r="M176" s="49">
        <f t="shared" si="21"/>
        <v>6.0008451894633053E-2</v>
      </c>
      <c r="N176" s="48">
        <v>106.76799999999999</v>
      </c>
      <c r="O176" s="50">
        <f t="shared" si="22"/>
        <v>0.93999154810536689</v>
      </c>
    </row>
    <row r="177" spans="1:15" ht="120" x14ac:dyDescent="0.25">
      <c r="A177" s="296"/>
      <c r="B177" s="248"/>
      <c r="C177" s="44" t="s">
        <v>301</v>
      </c>
      <c r="D177" s="45" t="s">
        <v>60</v>
      </c>
      <c r="E177" s="73" t="s">
        <v>302</v>
      </c>
      <c r="F177" s="45" t="s">
        <v>284</v>
      </c>
      <c r="G177" s="46" t="s">
        <v>48</v>
      </c>
      <c r="H177" s="46" t="s">
        <v>285</v>
      </c>
      <c r="I177" s="46" t="s">
        <v>32</v>
      </c>
      <c r="J177" s="46" t="s">
        <v>157</v>
      </c>
      <c r="K177" s="47">
        <f t="shared" si="20"/>
        <v>113.58399999999999</v>
      </c>
      <c r="L177" s="48">
        <v>6.8159999999999998</v>
      </c>
      <c r="M177" s="49">
        <f t="shared" si="21"/>
        <v>6.0008451894633053E-2</v>
      </c>
      <c r="N177" s="48">
        <v>106.76799999999999</v>
      </c>
      <c r="O177" s="50">
        <f t="shared" si="22"/>
        <v>0.93999154810536689</v>
      </c>
    </row>
    <row r="178" spans="1:15" ht="105" x14ac:dyDescent="0.25">
      <c r="A178" s="296"/>
      <c r="B178" s="248"/>
      <c r="C178" s="44" t="s">
        <v>303</v>
      </c>
      <c r="D178" s="45" t="s">
        <v>60</v>
      </c>
      <c r="E178" s="73" t="s">
        <v>304</v>
      </c>
      <c r="F178" s="45" t="s">
        <v>284</v>
      </c>
      <c r="G178" s="46" t="s">
        <v>48</v>
      </c>
      <c r="H178" s="46" t="s">
        <v>285</v>
      </c>
      <c r="I178" s="46" t="s">
        <v>32</v>
      </c>
      <c r="J178" s="46" t="s">
        <v>157</v>
      </c>
      <c r="K178" s="47">
        <f t="shared" si="20"/>
        <v>113.58399999999999</v>
      </c>
      <c r="L178" s="48">
        <v>6.8159999999999998</v>
      </c>
      <c r="M178" s="49">
        <f t="shared" si="21"/>
        <v>6.0008451894633053E-2</v>
      </c>
      <c r="N178" s="48">
        <v>106.76799999999999</v>
      </c>
      <c r="O178" s="50">
        <f t="shared" si="22"/>
        <v>0.93999154810536689</v>
      </c>
    </row>
    <row r="179" spans="1:15" ht="75" x14ac:dyDescent="0.25">
      <c r="A179" s="296"/>
      <c r="B179" s="248"/>
      <c r="C179" s="44" t="s">
        <v>305</v>
      </c>
      <c r="D179" s="45" t="s">
        <v>60</v>
      </c>
      <c r="E179" s="73" t="s">
        <v>306</v>
      </c>
      <c r="F179" s="45" t="s">
        <v>284</v>
      </c>
      <c r="G179" s="46" t="s">
        <v>48</v>
      </c>
      <c r="H179" s="46" t="s">
        <v>285</v>
      </c>
      <c r="I179" s="46" t="s">
        <v>32</v>
      </c>
      <c r="J179" s="46" t="s">
        <v>157</v>
      </c>
      <c r="K179" s="47">
        <f t="shared" si="20"/>
        <v>113.58399999999999</v>
      </c>
      <c r="L179" s="48">
        <v>6.8159999999999998</v>
      </c>
      <c r="M179" s="49">
        <f t="shared" si="21"/>
        <v>6.0008451894633053E-2</v>
      </c>
      <c r="N179" s="48">
        <v>106.76799999999999</v>
      </c>
      <c r="O179" s="50">
        <f t="shared" si="22"/>
        <v>0.93999154810536689</v>
      </c>
    </row>
    <row r="180" spans="1:15" ht="126.75" customHeight="1" x14ac:dyDescent="0.25">
      <c r="A180" s="296"/>
      <c r="B180" s="248"/>
      <c r="C180" s="44" t="s">
        <v>307</v>
      </c>
      <c r="D180" s="45" t="s">
        <v>60</v>
      </c>
      <c r="E180" s="73" t="s">
        <v>308</v>
      </c>
      <c r="F180" s="45" t="s">
        <v>284</v>
      </c>
      <c r="G180" s="46" t="s">
        <v>48</v>
      </c>
      <c r="H180" s="46" t="s">
        <v>285</v>
      </c>
      <c r="I180" s="46" t="s">
        <v>32</v>
      </c>
      <c r="J180" s="46" t="s">
        <v>157</v>
      </c>
      <c r="K180" s="47">
        <f t="shared" si="20"/>
        <v>113.58399999999999</v>
      </c>
      <c r="L180" s="48">
        <v>6.8159999999999998</v>
      </c>
      <c r="M180" s="49">
        <f t="shared" si="21"/>
        <v>6.0008451894633053E-2</v>
      </c>
      <c r="N180" s="48">
        <v>106.76799999999999</v>
      </c>
      <c r="O180" s="50">
        <f t="shared" si="22"/>
        <v>0.93999154810536689</v>
      </c>
    </row>
    <row r="181" spans="1:15" ht="52.5" customHeight="1" x14ac:dyDescent="0.25">
      <c r="A181" s="296"/>
      <c r="B181" s="248"/>
      <c r="C181" s="44" t="s">
        <v>309</v>
      </c>
      <c r="D181" s="45" t="s">
        <v>60</v>
      </c>
      <c r="E181" s="73" t="s">
        <v>310</v>
      </c>
      <c r="F181" s="45" t="s">
        <v>284</v>
      </c>
      <c r="G181" s="46" t="s">
        <v>48</v>
      </c>
      <c r="H181" s="46" t="s">
        <v>285</v>
      </c>
      <c r="I181" s="46" t="s">
        <v>32</v>
      </c>
      <c r="J181" s="46" t="s">
        <v>157</v>
      </c>
      <c r="K181" s="47">
        <f t="shared" si="20"/>
        <v>113.58399999999999</v>
      </c>
      <c r="L181" s="48">
        <v>6.8159999999999998</v>
      </c>
      <c r="M181" s="49">
        <f t="shared" si="21"/>
        <v>6.0008451894633053E-2</v>
      </c>
      <c r="N181" s="48">
        <v>106.76799999999999</v>
      </c>
      <c r="O181" s="50">
        <f t="shared" si="22"/>
        <v>0.93999154810536689</v>
      </c>
    </row>
    <row r="182" spans="1:15" ht="75" x14ac:dyDescent="0.25">
      <c r="A182" s="296"/>
      <c r="B182" s="248"/>
      <c r="C182" s="44" t="s">
        <v>311</v>
      </c>
      <c r="D182" s="45" t="s">
        <v>60</v>
      </c>
      <c r="E182" s="73" t="s">
        <v>312</v>
      </c>
      <c r="F182" s="45" t="s">
        <v>284</v>
      </c>
      <c r="G182" s="46" t="s">
        <v>48</v>
      </c>
      <c r="H182" s="46" t="s">
        <v>285</v>
      </c>
      <c r="I182" s="46" t="s">
        <v>32</v>
      </c>
      <c r="J182" s="46" t="s">
        <v>157</v>
      </c>
      <c r="K182" s="47">
        <f t="shared" si="20"/>
        <v>113.58399999999999</v>
      </c>
      <c r="L182" s="48">
        <v>6.8159999999999998</v>
      </c>
      <c r="M182" s="49">
        <f t="shared" si="21"/>
        <v>6.0008451894633053E-2</v>
      </c>
      <c r="N182" s="48">
        <v>106.76799999999999</v>
      </c>
      <c r="O182" s="50">
        <f t="shared" si="22"/>
        <v>0.93999154810536689</v>
      </c>
    </row>
    <row r="183" spans="1:15" ht="60" x14ac:dyDescent="0.25">
      <c r="A183" s="296"/>
      <c r="B183" s="248"/>
      <c r="C183" s="44" t="s">
        <v>313</v>
      </c>
      <c r="D183" s="45" t="s">
        <v>60</v>
      </c>
      <c r="E183" s="73" t="s">
        <v>314</v>
      </c>
      <c r="F183" s="45" t="s">
        <v>284</v>
      </c>
      <c r="G183" s="46" t="s">
        <v>48</v>
      </c>
      <c r="H183" s="46" t="s">
        <v>285</v>
      </c>
      <c r="I183" s="46" t="s">
        <v>32</v>
      </c>
      <c r="J183" s="46" t="s">
        <v>157</v>
      </c>
      <c r="K183" s="47">
        <f t="shared" si="20"/>
        <v>113.58399999999999</v>
      </c>
      <c r="L183" s="48">
        <v>6.8159999999999998</v>
      </c>
      <c r="M183" s="49">
        <f t="shared" si="21"/>
        <v>6.0008451894633053E-2</v>
      </c>
      <c r="N183" s="48">
        <v>106.76799999999999</v>
      </c>
      <c r="O183" s="50">
        <f t="shared" si="22"/>
        <v>0.93999154810536689</v>
      </c>
    </row>
    <row r="184" spans="1:15" ht="70.5" customHeight="1" x14ac:dyDescent="0.25">
      <c r="A184" s="296"/>
      <c r="B184" s="248"/>
      <c r="C184" s="44" t="s">
        <v>315</v>
      </c>
      <c r="D184" s="45" t="s">
        <v>60</v>
      </c>
      <c r="E184" s="73" t="s">
        <v>316</v>
      </c>
      <c r="F184" s="45" t="s">
        <v>284</v>
      </c>
      <c r="G184" s="46" t="s">
        <v>48</v>
      </c>
      <c r="H184" s="46" t="s">
        <v>285</v>
      </c>
      <c r="I184" s="46" t="s">
        <v>32</v>
      </c>
      <c r="J184" s="46" t="s">
        <v>157</v>
      </c>
      <c r="K184" s="47">
        <f t="shared" si="20"/>
        <v>113.58399999999999</v>
      </c>
      <c r="L184" s="48">
        <v>6.8159999999999998</v>
      </c>
      <c r="M184" s="49">
        <f t="shared" si="21"/>
        <v>6.0008451894633053E-2</v>
      </c>
      <c r="N184" s="48">
        <v>106.76799999999999</v>
      </c>
      <c r="O184" s="50">
        <f t="shared" si="22"/>
        <v>0.93999154810536689</v>
      </c>
    </row>
    <row r="185" spans="1:15" ht="128.25" customHeight="1" x14ac:dyDescent="0.25">
      <c r="A185" s="296"/>
      <c r="B185" s="248"/>
      <c r="C185" s="44" t="s">
        <v>317</v>
      </c>
      <c r="D185" s="45" t="s">
        <v>60</v>
      </c>
      <c r="E185" s="73" t="s">
        <v>318</v>
      </c>
      <c r="F185" s="45" t="s">
        <v>284</v>
      </c>
      <c r="G185" s="46" t="s">
        <v>48</v>
      </c>
      <c r="H185" s="46" t="s">
        <v>285</v>
      </c>
      <c r="I185" s="46" t="s">
        <v>32</v>
      </c>
      <c r="J185" s="46" t="s">
        <v>157</v>
      </c>
      <c r="K185" s="47">
        <f t="shared" si="20"/>
        <v>113.58399999999999</v>
      </c>
      <c r="L185" s="48">
        <v>6.8159999999999998</v>
      </c>
      <c r="M185" s="49">
        <f t="shared" si="21"/>
        <v>6.0008451894633053E-2</v>
      </c>
      <c r="N185" s="48">
        <v>106.76799999999999</v>
      </c>
      <c r="O185" s="50">
        <f t="shared" si="22"/>
        <v>0.93999154810536689</v>
      </c>
    </row>
    <row r="186" spans="1:15" ht="84" customHeight="1" x14ac:dyDescent="0.25">
      <c r="A186" s="296"/>
      <c r="B186" s="248"/>
      <c r="C186" s="44" t="s">
        <v>319</v>
      </c>
      <c r="D186" s="45" t="s">
        <v>60</v>
      </c>
      <c r="E186" s="73" t="s">
        <v>286</v>
      </c>
      <c r="F186" s="45" t="s">
        <v>284</v>
      </c>
      <c r="G186" s="46" t="s">
        <v>48</v>
      </c>
      <c r="H186" s="46" t="s">
        <v>285</v>
      </c>
      <c r="I186" s="46" t="s">
        <v>32</v>
      </c>
      <c r="J186" s="46" t="s">
        <v>157</v>
      </c>
      <c r="K186" s="47">
        <f t="shared" si="20"/>
        <v>113.58399999999999</v>
      </c>
      <c r="L186" s="48">
        <v>6.8159999999999998</v>
      </c>
      <c r="M186" s="49">
        <f t="shared" si="21"/>
        <v>6.0008451894633053E-2</v>
      </c>
      <c r="N186" s="48">
        <v>106.76799999999999</v>
      </c>
      <c r="O186" s="50">
        <f t="shared" si="22"/>
        <v>0.93999154810536689</v>
      </c>
    </row>
    <row r="187" spans="1:15" ht="85.5" customHeight="1" x14ac:dyDescent="0.25">
      <c r="A187" s="296"/>
      <c r="B187" s="248"/>
      <c r="C187" s="44" t="s">
        <v>320</v>
      </c>
      <c r="D187" s="45" t="s">
        <v>60</v>
      </c>
      <c r="E187" s="73" t="s">
        <v>286</v>
      </c>
      <c r="F187" s="45" t="s">
        <v>284</v>
      </c>
      <c r="G187" s="46" t="s">
        <v>48</v>
      </c>
      <c r="H187" s="46" t="s">
        <v>285</v>
      </c>
      <c r="I187" s="46" t="s">
        <v>32</v>
      </c>
      <c r="J187" s="46" t="s">
        <v>157</v>
      </c>
      <c r="K187" s="47">
        <f t="shared" si="20"/>
        <v>113.58399999999999</v>
      </c>
      <c r="L187" s="48">
        <v>6.8159999999999998</v>
      </c>
      <c r="M187" s="49">
        <f t="shared" si="21"/>
        <v>6.0008451894633053E-2</v>
      </c>
      <c r="N187" s="48">
        <v>106.76799999999999</v>
      </c>
      <c r="O187" s="50">
        <f t="shared" si="22"/>
        <v>0.93999154810536689</v>
      </c>
    </row>
    <row r="188" spans="1:15" ht="102" customHeight="1" x14ac:dyDescent="0.25">
      <c r="A188" s="296"/>
      <c r="B188" s="248"/>
      <c r="C188" s="44" t="s">
        <v>321</v>
      </c>
      <c r="D188" s="45" t="s">
        <v>60</v>
      </c>
      <c r="E188" s="73" t="s">
        <v>322</v>
      </c>
      <c r="F188" s="45" t="s">
        <v>284</v>
      </c>
      <c r="G188" s="46" t="s">
        <v>48</v>
      </c>
      <c r="H188" s="46" t="s">
        <v>285</v>
      </c>
      <c r="I188" s="46" t="s">
        <v>32</v>
      </c>
      <c r="J188" s="46" t="s">
        <v>157</v>
      </c>
      <c r="K188" s="47">
        <f t="shared" si="20"/>
        <v>113.58399999999999</v>
      </c>
      <c r="L188" s="48">
        <v>6.8159999999999998</v>
      </c>
      <c r="M188" s="49">
        <f t="shared" si="21"/>
        <v>6.0008451894633053E-2</v>
      </c>
      <c r="N188" s="48">
        <v>106.76799999999999</v>
      </c>
      <c r="O188" s="50">
        <f t="shared" si="22"/>
        <v>0.93999154810536689</v>
      </c>
    </row>
    <row r="189" spans="1:15" ht="110.25" customHeight="1" x14ac:dyDescent="0.25">
      <c r="A189" s="296"/>
      <c r="B189" s="248"/>
      <c r="C189" s="44" t="s">
        <v>323</v>
      </c>
      <c r="D189" s="45" t="s">
        <v>60</v>
      </c>
      <c r="E189" s="73" t="s">
        <v>324</v>
      </c>
      <c r="F189" s="45" t="s">
        <v>284</v>
      </c>
      <c r="G189" s="46" t="s">
        <v>48</v>
      </c>
      <c r="H189" s="46" t="s">
        <v>285</v>
      </c>
      <c r="I189" s="46" t="s">
        <v>32</v>
      </c>
      <c r="J189" s="46" t="s">
        <v>157</v>
      </c>
      <c r="K189" s="47">
        <f t="shared" si="20"/>
        <v>113.58399999999999</v>
      </c>
      <c r="L189" s="48">
        <v>6.8159999999999998</v>
      </c>
      <c r="M189" s="49">
        <f t="shared" si="21"/>
        <v>6.0008451894633053E-2</v>
      </c>
      <c r="N189" s="48">
        <v>106.76799999999999</v>
      </c>
      <c r="O189" s="50">
        <f t="shared" si="22"/>
        <v>0.93999154810536689</v>
      </c>
    </row>
    <row r="190" spans="1:15" ht="84.75" customHeight="1" x14ac:dyDescent="0.25">
      <c r="A190" s="296"/>
      <c r="B190" s="248"/>
      <c r="C190" s="44" t="s">
        <v>325</v>
      </c>
      <c r="D190" s="45" t="s">
        <v>60</v>
      </c>
      <c r="E190" s="73" t="s">
        <v>286</v>
      </c>
      <c r="F190" s="45" t="s">
        <v>284</v>
      </c>
      <c r="G190" s="46" t="s">
        <v>48</v>
      </c>
      <c r="H190" s="46" t="s">
        <v>287</v>
      </c>
      <c r="I190" s="46" t="s">
        <v>32</v>
      </c>
      <c r="J190" s="46" t="s">
        <v>157</v>
      </c>
      <c r="K190" s="47">
        <f t="shared" si="20"/>
        <v>113.58399999999999</v>
      </c>
      <c r="L190" s="48">
        <v>6.8159999999999998</v>
      </c>
      <c r="M190" s="49">
        <f t="shared" si="21"/>
        <v>6.0008451894633053E-2</v>
      </c>
      <c r="N190" s="48">
        <v>106.76799999999999</v>
      </c>
      <c r="O190" s="50">
        <f t="shared" si="22"/>
        <v>0.93999154810536689</v>
      </c>
    </row>
    <row r="191" spans="1:15" ht="102.75" customHeight="1" x14ac:dyDescent="0.25">
      <c r="A191" s="296"/>
      <c r="B191" s="248"/>
      <c r="C191" s="44" t="s">
        <v>326</v>
      </c>
      <c r="D191" s="45" t="s">
        <v>60</v>
      </c>
      <c r="E191" s="73" t="s">
        <v>327</v>
      </c>
      <c r="F191" s="45" t="s">
        <v>284</v>
      </c>
      <c r="G191" s="46" t="s">
        <v>48</v>
      </c>
      <c r="H191" s="46" t="s">
        <v>287</v>
      </c>
      <c r="I191" s="46" t="s">
        <v>32</v>
      </c>
      <c r="J191" s="46" t="s">
        <v>157</v>
      </c>
      <c r="K191" s="47">
        <f t="shared" si="20"/>
        <v>113.58399999999999</v>
      </c>
      <c r="L191" s="48">
        <v>6.8159999999999998</v>
      </c>
      <c r="M191" s="49">
        <f t="shared" si="21"/>
        <v>6.0008451894633053E-2</v>
      </c>
      <c r="N191" s="48">
        <v>106.76799999999999</v>
      </c>
      <c r="O191" s="50">
        <f t="shared" si="22"/>
        <v>0.93999154810536689</v>
      </c>
    </row>
    <row r="192" spans="1:15" ht="100.5" customHeight="1" x14ac:dyDescent="0.25">
      <c r="A192" s="296"/>
      <c r="B192" s="248"/>
      <c r="C192" s="44" t="s">
        <v>328</v>
      </c>
      <c r="D192" s="45" t="s">
        <v>60</v>
      </c>
      <c r="E192" s="73" t="s">
        <v>329</v>
      </c>
      <c r="F192" s="45" t="s">
        <v>284</v>
      </c>
      <c r="G192" s="46" t="s">
        <v>48</v>
      </c>
      <c r="H192" s="46" t="s">
        <v>287</v>
      </c>
      <c r="I192" s="46" t="s">
        <v>32</v>
      </c>
      <c r="J192" s="46" t="s">
        <v>157</v>
      </c>
      <c r="K192" s="47">
        <f t="shared" si="20"/>
        <v>113.58399999999999</v>
      </c>
      <c r="L192" s="48">
        <v>6.8159999999999998</v>
      </c>
      <c r="M192" s="49">
        <f t="shared" si="21"/>
        <v>6.0008451894633053E-2</v>
      </c>
      <c r="N192" s="48">
        <v>106.76799999999999</v>
      </c>
      <c r="O192" s="50">
        <f t="shared" si="22"/>
        <v>0.93999154810536689</v>
      </c>
    </row>
    <row r="193" spans="1:27" ht="75" x14ac:dyDescent="0.25">
      <c r="A193" s="296"/>
      <c r="B193" s="248"/>
      <c r="C193" s="44" t="s">
        <v>330</v>
      </c>
      <c r="D193" s="45" t="s">
        <v>60</v>
      </c>
      <c r="E193" s="73" t="s">
        <v>331</v>
      </c>
      <c r="F193" s="45" t="s">
        <v>284</v>
      </c>
      <c r="G193" s="46" t="s">
        <v>48</v>
      </c>
      <c r="H193" s="46" t="s">
        <v>287</v>
      </c>
      <c r="I193" s="46" t="s">
        <v>32</v>
      </c>
      <c r="J193" s="46" t="s">
        <v>157</v>
      </c>
      <c r="K193" s="47">
        <f t="shared" si="20"/>
        <v>113.58399999999999</v>
      </c>
      <c r="L193" s="48">
        <v>6.8159999999999998</v>
      </c>
      <c r="M193" s="49">
        <f t="shared" si="21"/>
        <v>6.0008451894633053E-2</v>
      </c>
      <c r="N193" s="48">
        <v>106.76799999999999</v>
      </c>
      <c r="O193" s="50">
        <f t="shared" si="22"/>
        <v>0.93999154810536689</v>
      </c>
    </row>
    <row r="194" spans="1:27" ht="129" customHeight="1" x14ac:dyDescent="0.25">
      <c r="A194" s="296"/>
      <c r="B194" s="248"/>
      <c r="C194" s="44" t="s">
        <v>332</v>
      </c>
      <c r="D194" s="45" t="s">
        <v>60</v>
      </c>
      <c r="E194" s="73" t="s">
        <v>333</v>
      </c>
      <c r="F194" s="45" t="s">
        <v>284</v>
      </c>
      <c r="G194" s="46" t="s">
        <v>48</v>
      </c>
      <c r="H194" s="46" t="s">
        <v>287</v>
      </c>
      <c r="I194" s="46" t="s">
        <v>32</v>
      </c>
      <c r="J194" s="46" t="s">
        <v>157</v>
      </c>
      <c r="K194" s="47">
        <f t="shared" si="20"/>
        <v>113.58399999999999</v>
      </c>
      <c r="L194" s="48">
        <v>6.8159999999999998</v>
      </c>
      <c r="M194" s="49">
        <f t="shared" si="21"/>
        <v>6.0008451894633053E-2</v>
      </c>
      <c r="N194" s="48">
        <v>106.76799999999999</v>
      </c>
      <c r="O194" s="50">
        <f t="shared" si="22"/>
        <v>0.93999154810536689</v>
      </c>
    </row>
    <row r="195" spans="1:27" ht="120" customHeight="1" x14ac:dyDescent="0.25">
      <c r="A195" s="288" t="s">
        <v>221</v>
      </c>
      <c r="B195" s="248" t="s">
        <v>222</v>
      </c>
      <c r="C195" s="66" t="s">
        <v>223</v>
      </c>
      <c r="D195" s="37" t="s">
        <v>30</v>
      </c>
      <c r="E195" s="37" t="s">
        <v>30</v>
      </c>
      <c r="F195" s="37" t="s">
        <v>30</v>
      </c>
      <c r="G195" s="67" t="s">
        <v>46</v>
      </c>
      <c r="H195" s="67" t="s">
        <v>30</v>
      </c>
      <c r="I195" s="67" t="s">
        <v>32</v>
      </c>
      <c r="J195" s="67" t="s">
        <v>30</v>
      </c>
      <c r="K195" s="68">
        <f t="shared" si="14"/>
        <v>1361.15</v>
      </c>
      <c r="L195" s="69">
        <v>82</v>
      </c>
      <c r="M195" s="70">
        <f t="shared" si="15"/>
        <v>6.0243176725562939E-2</v>
      </c>
      <c r="N195" s="69">
        <v>1279.1500000000001</v>
      </c>
      <c r="O195" s="58">
        <f t="shared" si="16"/>
        <v>0.9397568232744371</v>
      </c>
    </row>
    <row r="196" spans="1:27" ht="116.25" customHeight="1" x14ac:dyDescent="0.25">
      <c r="A196" s="288"/>
      <c r="B196" s="248"/>
      <c r="C196" s="44" t="s">
        <v>224</v>
      </c>
      <c r="D196" s="45" t="s">
        <v>60</v>
      </c>
      <c r="E196" s="73" t="s">
        <v>225</v>
      </c>
      <c r="F196" s="45" t="s">
        <v>226</v>
      </c>
      <c r="G196" s="46" t="s">
        <v>46</v>
      </c>
      <c r="H196" s="46" t="s">
        <v>227</v>
      </c>
      <c r="I196" s="46" t="s">
        <v>32</v>
      </c>
      <c r="J196" s="46" t="s">
        <v>58</v>
      </c>
      <c r="K196" s="47">
        <f t="shared" si="14"/>
        <v>680.57500000000005</v>
      </c>
      <c r="L196" s="48">
        <v>41</v>
      </c>
      <c r="M196" s="49">
        <f t="shared" si="15"/>
        <v>6.0243176725562939E-2</v>
      </c>
      <c r="N196" s="48">
        <v>639.57500000000005</v>
      </c>
      <c r="O196" s="50">
        <f t="shared" si="16"/>
        <v>0.9397568232744371</v>
      </c>
    </row>
    <row r="197" spans="1:27" ht="101.25" customHeight="1" x14ac:dyDescent="0.25">
      <c r="A197" s="288"/>
      <c r="B197" s="248"/>
      <c r="C197" s="44" t="s">
        <v>228</v>
      </c>
      <c r="D197" s="45" t="s">
        <v>217</v>
      </c>
      <c r="E197" s="73" t="s">
        <v>229</v>
      </c>
      <c r="F197" s="45" t="s">
        <v>226</v>
      </c>
      <c r="G197" s="46" t="s">
        <v>46</v>
      </c>
      <c r="H197" s="46" t="s">
        <v>227</v>
      </c>
      <c r="I197" s="46" t="s">
        <v>32</v>
      </c>
      <c r="J197" s="46" t="s">
        <v>230</v>
      </c>
      <c r="K197" s="47">
        <f t="shared" si="14"/>
        <v>680.57500000000005</v>
      </c>
      <c r="L197" s="48">
        <v>41</v>
      </c>
      <c r="M197" s="49">
        <f t="shared" si="15"/>
        <v>6.0243176725562939E-2</v>
      </c>
      <c r="N197" s="48">
        <v>639.57500000000005</v>
      </c>
      <c r="O197" s="50">
        <f t="shared" si="16"/>
        <v>0.9397568232744371</v>
      </c>
    </row>
    <row r="198" spans="1:27" ht="102" customHeight="1" thickBot="1" x14ac:dyDescent="0.3">
      <c r="A198" s="141" t="s">
        <v>280</v>
      </c>
      <c r="B198" s="142" t="s">
        <v>279</v>
      </c>
      <c r="C198" s="143" t="s">
        <v>47</v>
      </c>
      <c r="D198" s="140" t="s">
        <v>30</v>
      </c>
      <c r="E198" s="140" t="s">
        <v>30</v>
      </c>
      <c r="F198" s="140" t="s">
        <v>30</v>
      </c>
      <c r="G198" s="144" t="s">
        <v>48</v>
      </c>
      <c r="H198" s="144" t="s">
        <v>281</v>
      </c>
      <c r="I198" s="144" t="s">
        <v>32</v>
      </c>
      <c r="J198" s="144" t="s">
        <v>282</v>
      </c>
      <c r="K198" s="145">
        <f t="shared" si="14"/>
        <v>9676.4</v>
      </c>
      <c r="L198" s="146">
        <v>580.6</v>
      </c>
      <c r="M198" s="147">
        <f t="shared" si="15"/>
        <v>6.0001653507502792E-2</v>
      </c>
      <c r="N198" s="146">
        <v>9095.7999999999993</v>
      </c>
      <c r="O198" s="148">
        <f t="shared" si="16"/>
        <v>0.93999834649249714</v>
      </c>
    </row>
    <row r="199" spans="1:27" ht="55.5" customHeight="1" x14ac:dyDescent="0.25">
      <c r="A199" s="289" t="s">
        <v>231</v>
      </c>
      <c r="B199" s="290" t="s">
        <v>232</v>
      </c>
      <c r="C199" s="108" t="s">
        <v>51</v>
      </c>
      <c r="D199" s="106" t="s">
        <v>30</v>
      </c>
      <c r="E199" s="106" t="s">
        <v>30</v>
      </c>
      <c r="F199" s="106" t="s">
        <v>30</v>
      </c>
      <c r="G199" s="105" t="s">
        <v>30</v>
      </c>
      <c r="H199" s="105" t="s">
        <v>30</v>
      </c>
      <c r="I199" s="105" t="s">
        <v>30</v>
      </c>
      <c r="J199" s="105" t="s">
        <v>30</v>
      </c>
      <c r="K199" s="226">
        <f>L199+N199</f>
        <v>3133.6035400000001</v>
      </c>
      <c r="L199" s="227">
        <f>L200+L201</f>
        <v>1758.60358</v>
      </c>
      <c r="M199" s="228" t="s">
        <v>30</v>
      </c>
      <c r="N199" s="227">
        <f>N200+N201+N203</f>
        <v>1374.9999599999999</v>
      </c>
      <c r="O199" s="112" t="s">
        <v>30</v>
      </c>
      <c r="Q199" s="186"/>
    </row>
    <row r="200" spans="1:27" ht="55.5" customHeight="1" x14ac:dyDescent="0.25">
      <c r="A200" s="289"/>
      <c r="B200" s="261"/>
      <c r="C200" s="17" t="s">
        <v>31</v>
      </c>
      <c r="D200" s="74" t="s">
        <v>30</v>
      </c>
      <c r="E200" s="74" t="s">
        <v>30</v>
      </c>
      <c r="F200" s="74" t="s">
        <v>30</v>
      </c>
      <c r="G200" s="19" t="s">
        <v>30</v>
      </c>
      <c r="H200" s="75" t="s">
        <v>30</v>
      </c>
      <c r="I200" s="75" t="s">
        <v>32</v>
      </c>
      <c r="J200" s="75" t="s">
        <v>30</v>
      </c>
      <c r="K200" s="31">
        <f t="shared" ref="K200:K204" si="23">L200+N200</f>
        <v>1314</v>
      </c>
      <c r="L200" s="20">
        <f>L202+L204</f>
        <v>78.838040000000007</v>
      </c>
      <c r="M200" s="21">
        <f>L200/K200</f>
        <v>5.9998508371385088E-2</v>
      </c>
      <c r="N200" s="20">
        <f>N202+N204</f>
        <v>1235.1619599999999</v>
      </c>
      <c r="O200" s="22">
        <f t="shared" si="16"/>
        <v>0.94000149162861479</v>
      </c>
    </row>
    <row r="201" spans="1:27" ht="55.5" customHeight="1" x14ac:dyDescent="0.25">
      <c r="A201" s="289"/>
      <c r="B201" s="261"/>
      <c r="C201" s="17" t="s">
        <v>33</v>
      </c>
      <c r="D201" s="74" t="s">
        <v>30</v>
      </c>
      <c r="E201" s="74" t="s">
        <v>30</v>
      </c>
      <c r="F201" s="74" t="s">
        <v>30</v>
      </c>
      <c r="G201" s="19" t="s">
        <v>30</v>
      </c>
      <c r="H201" s="75" t="s">
        <v>30</v>
      </c>
      <c r="I201" s="75" t="s">
        <v>34</v>
      </c>
      <c r="J201" s="75" t="s">
        <v>30</v>
      </c>
      <c r="K201" s="31">
        <f t="shared" si="23"/>
        <v>1679.7655399999999</v>
      </c>
      <c r="L201" s="20">
        <f>L203+L205</f>
        <v>1679.7655399999999</v>
      </c>
      <c r="M201" s="21" t="s">
        <v>30</v>
      </c>
      <c r="N201" s="20">
        <v>0</v>
      </c>
      <c r="O201" s="22" t="s">
        <v>30</v>
      </c>
    </row>
    <row r="202" spans="1:27" ht="34.9" customHeight="1" x14ac:dyDescent="0.25">
      <c r="A202" s="289"/>
      <c r="B202" s="261"/>
      <c r="C202" s="283" t="s">
        <v>35</v>
      </c>
      <c r="D202" s="249" t="s">
        <v>30</v>
      </c>
      <c r="E202" s="249" t="s">
        <v>30</v>
      </c>
      <c r="F202" s="249" t="s">
        <v>30</v>
      </c>
      <c r="G202" s="251" t="s">
        <v>36</v>
      </c>
      <c r="H202" s="251" t="s">
        <v>30</v>
      </c>
      <c r="I202" s="23" t="s">
        <v>32</v>
      </c>
      <c r="J202" s="251" t="s">
        <v>30</v>
      </c>
      <c r="K202" s="229">
        <f t="shared" si="23"/>
        <v>64</v>
      </c>
      <c r="L202" s="230">
        <f>L210</f>
        <v>3.8380399999999999</v>
      </c>
      <c r="M202" s="231">
        <f>L202/K202</f>
        <v>5.9969374999999998E-2</v>
      </c>
      <c r="N202" s="230">
        <f>N210</f>
        <v>60.161960000000001</v>
      </c>
      <c r="O202" s="232">
        <f t="shared" si="16"/>
        <v>0.94003062500000001</v>
      </c>
    </row>
    <row r="203" spans="1:27" ht="17.25" customHeight="1" x14ac:dyDescent="0.25">
      <c r="A203" s="289"/>
      <c r="B203" s="261"/>
      <c r="C203" s="283"/>
      <c r="D203" s="284"/>
      <c r="E203" s="284"/>
      <c r="F203" s="284"/>
      <c r="G203" s="282"/>
      <c r="H203" s="282"/>
      <c r="I203" s="23" t="s">
        <v>34</v>
      </c>
      <c r="J203" s="282" t="s">
        <v>30</v>
      </c>
      <c r="K203" s="229">
        <f t="shared" si="23"/>
        <v>1386.0035399999999</v>
      </c>
      <c r="L203" s="230">
        <f>L206+L207+L208+L209+L210+L211+L212+L216</f>
        <v>1246.16554</v>
      </c>
      <c r="M203" s="231" t="s">
        <v>30</v>
      </c>
      <c r="N203" s="230">
        <f>N207+NN217207+N209+N211+N212+N216</f>
        <v>139.83799999999999</v>
      </c>
      <c r="O203" s="232" t="s">
        <v>30</v>
      </c>
    </row>
    <row r="204" spans="1:27" ht="17.25" customHeight="1" x14ac:dyDescent="0.25">
      <c r="A204" s="289"/>
      <c r="B204" s="261"/>
      <c r="C204" s="283" t="s">
        <v>41</v>
      </c>
      <c r="D204" s="249" t="s">
        <v>30</v>
      </c>
      <c r="E204" s="249" t="s">
        <v>30</v>
      </c>
      <c r="F204" s="249" t="s">
        <v>30</v>
      </c>
      <c r="G204" s="251" t="s">
        <v>42</v>
      </c>
      <c r="H204" s="251" t="s">
        <v>30</v>
      </c>
      <c r="I204" s="23" t="s">
        <v>32</v>
      </c>
      <c r="J204" s="251" t="s">
        <v>30</v>
      </c>
      <c r="K204" s="229">
        <f t="shared" si="23"/>
        <v>1250</v>
      </c>
      <c r="L204" s="230">
        <f>L214</f>
        <v>75</v>
      </c>
      <c r="M204" s="231">
        <f>L204/K204</f>
        <v>0.06</v>
      </c>
      <c r="N204" s="230">
        <f>N213</f>
        <v>1175</v>
      </c>
      <c r="O204" s="232">
        <f>N204/K204</f>
        <v>0.94</v>
      </c>
    </row>
    <row r="205" spans="1:27" ht="17.25" customHeight="1" thickBot="1" x14ac:dyDescent="0.3">
      <c r="A205" s="289"/>
      <c r="B205" s="291"/>
      <c r="C205" s="287"/>
      <c r="D205" s="250"/>
      <c r="E205" s="250"/>
      <c r="F205" s="250"/>
      <c r="G205" s="252"/>
      <c r="H205" s="252" t="s">
        <v>30</v>
      </c>
      <c r="I205" s="27" t="s">
        <v>34</v>
      </c>
      <c r="J205" s="252" t="s">
        <v>30</v>
      </c>
      <c r="K205" s="76">
        <f t="shared" si="14"/>
        <v>433.6</v>
      </c>
      <c r="L205" s="28">
        <f>L215</f>
        <v>433.6</v>
      </c>
      <c r="M205" s="29" t="s">
        <v>30</v>
      </c>
      <c r="N205" s="28">
        <f>N215</f>
        <v>0</v>
      </c>
      <c r="O205" s="30" t="s">
        <v>30</v>
      </c>
    </row>
    <row r="206" spans="1:27" ht="31.5" customHeight="1" x14ac:dyDescent="0.25">
      <c r="A206" s="185" t="s">
        <v>233</v>
      </c>
      <c r="B206" s="181" t="s">
        <v>234</v>
      </c>
      <c r="C206" s="77" t="s">
        <v>35</v>
      </c>
      <c r="D206" s="33" t="s">
        <v>30</v>
      </c>
      <c r="E206" s="33" t="s">
        <v>30</v>
      </c>
      <c r="F206" s="33" t="s">
        <v>30</v>
      </c>
      <c r="G206" s="34" t="s">
        <v>36</v>
      </c>
      <c r="H206" s="34" t="s">
        <v>56</v>
      </c>
      <c r="I206" s="34" t="s">
        <v>34</v>
      </c>
      <c r="J206" s="34" t="s">
        <v>97</v>
      </c>
      <c r="K206" s="35">
        <f t="shared" si="14"/>
        <v>50</v>
      </c>
      <c r="L206" s="234">
        <v>50</v>
      </c>
      <c r="M206" s="36" t="s">
        <v>30</v>
      </c>
      <c r="N206" s="78">
        <v>0</v>
      </c>
      <c r="O206" s="36" t="s">
        <v>30</v>
      </c>
      <c r="P206" s="79"/>
      <c r="Q206" s="79"/>
      <c r="R206" s="233"/>
      <c r="S206" s="79"/>
      <c r="T206" s="79"/>
      <c r="U206" s="79"/>
      <c r="V206" s="79"/>
      <c r="W206" s="79"/>
      <c r="X206" s="79"/>
      <c r="Y206" s="79"/>
      <c r="Z206" s="79"/>
      <c r="AA206" s="80"/>
    </row>
    <row r="207" spans="1:27" ht="31.5" customHeight="1" x14ac:dyDescent="0.25">
      <c r="A207" s="244" t="s">
        <v>235</v>
      </c>
      <c r="B207" s="246" t="s">
        <v>236</v>
      </c>
      <c r="C207" s="83" t="s">
        <v>35</v>
      </c>
      <c r="D207" s="84" t="s">
        <v>30</v>
      </c>
      <c r="E207" s="84" t="s">
        <v>30</v>
      </c>
      <c r="F207" s="84" t="s">
        <v>30</v>
      </c>
      <c r="G207" s="67" t="s">
        <v>36</v>
      </c>
      <c r="H207" s="34" t="s">
        <v>56</v>
      </c>
      <c r="I207" s="67" t="s">
        <v>34</v>
      </c>
      <c r="J207" s="34" t="s">
        <v>58</v>
      </c>
      <c r="K207" s="68">
        <f t="shared" si="14"/>
        <v>318.47550000000001</v>
      </c>
      <c r="L207" s="235">
        <v>318.47550000000001</v>
      </c>
      <c r="M207" s="70" t="s">
        <v>30</v>
      </c>
      <c r="N207" s="85">
        <v>0</v>
      </c>
      <c r="O207" s="70" t="s">
        <v>30</v>
      </c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7" ht="31.5" customHeight="1" x14ac:dyDescent="0.25">
      <c r="A208" s="245"/>
      <c r="B208" s="247"/>
      <c r="C208" s="83" t="s">
        <v>35</v>
      </c>
      <c r="D208" s="179" t="s">
        <v>30</v>
      </c>
      <c r="E208" s="179" t="s">
        <v>30</v>
      </c>
      <c r="F208" s="179" t="s">
        <v>30</v>
      </c>
      <c r="G208" s="67" t="s">
        <v>36</v>
      </c>
      <c r="H208" s="34" t="s">
        <v>384</v>
      </c>
      <c r="I208" s="67" t="s">
        <v>34</v>
      </c>
      <c r="J208" s="34" t="s">
        <v>97</v>
      </c>
      <c r="K208" s="137">
        <f>L208</f>
        <v>126.79</v>
      </c>
      <c r="L208" s="235">
        <f>126.68+0.11</f>
        <v>126.79</v>
      </c>
      <c r="M208" s="70"/>
      <c r="N208" s="85"/>
      <c r="O208" s="70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spans="1:26" ht="31.5" customHeight="1" x14ac:dyDescent="0.25">
      <c r="A209" s="81" t="s">
        <v>237</v>
      </c>
      <c r="B209" s="82" t="s">
        <v>238</v>
      </c>
      <c r="C209" s="87" t="s">
        <v>35</v>
      </c>
      <c r="D209" s="84" t="s">
        <v>30</v>
      </c>
      <c r="E209" s="84" t="s">
        <v>30</v>
      </c>
      <c r="F209" s="84" t="s">
        <v>30</v>
      </c>
      <c r="G209" s="67" t="s">
        <v>36</v>
      </c>
      <c r="H209" s="34" t="s">
        <v>56</v>
      </c>
      <c r="I209" s="67" t="s">
        <v>34</v>
      </c>
      <c r="J209" s="34" t="s">
        <v>58</v>
      </c>
      <c r="K209" s="68">
        <f t="shared" si="14"/>
        <v>150</v>
      </c>
      <c r="L209" s="235">
        <v>150</v>
      </c>
      <c r="M209" s="70" t="s">
        <v>30</v>
      </c>
      <c r="N209" s="85">
        <v>0</v>
      </c>
      <c r="O209" s="70" t="s">
        <v>30</v>
      </c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spans="1:26" ht="63.75" customHeight="1" x14ac:dyDescent="0.25">
      <c r="A210" s="244" t="s">
        <v>239</v>
      </c>
      <c r="B210" s="264" t="s">
        <v>240</v>
      </c>
      <c r="C210" s="266" t="s">
        <v>35</v>
      </c>
      <c r="D210" s="84" t="s">
        <v>30</v>
      </c>
      <c r="E210" s="84" t="s">
        <v>30</v>
      </c>
      <c r="F210" s="84" t="s">
        <v>30</v>
      </c>
      <c r="G210" s="67" t="s">
        <v>36</v>
      </c>
      <c r="H210" s="34" t="s">
        <v>56</v>
      </c>
      <c r="I210" s="67" t="s">
        <v>32</v>
      </c>
      <c r="J210" s="34" t="s">
        <v>97</v>
      </c>
      <c r="K210" s="213">
        <f t="shared" si="14"/>
        <v>64</v>
      </c>
      <c r="L210" s="214">
        <v>3.8380399999999999</v>
      </c>
      <c r="M210" s="215">
        <f>L210/K210</f>
        <v>5.9969374999999998E-2</v>
      </c>
      <c r="N210" s="214">
        <v>60.161960000000001</v>
      </c>
      <c r="O210" s="215">
        <f>N210/K210</f>
        <v>0.94003062500000001</v>
      </c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spans="1:26" ht="63.75" customHeight="1" x14ac:dyDescent="0.25">
      <c r="A211" s="263"/>
      <c r="B211" s="265"/>
      <c r="C211" s="267"/>
      <c r="D211" s="84" t="s">
        <v>30</v>
      </c>
      <c r="E211" s="84" t="s">
        <v>30</v>
      </c>
      <c r="F211" s="84" t="s">
        <v>30</v>
      </c>
      <c r="G211" s="67" t="s">
        <v>36</v>
      </c>
      <c r="H211" s="34" t="s">
        <v>56</v>
      </c>
      <c r="I211" s="67" t="s">
        <v>34</v>
      </c>
      <c r="J211" s="34" t="s">
        <v>97</v>
      </c>
      <c r="K211" s="68">
        <f>SUM(L211)</f>
        <v>305.90199999999999</v>
      </c>
      <c r="L211" s="235">
        <f>309.74-3.838</f>
        <v>305.90199999999999</v>
      </c>
      <c r="M211" s="70" t="s">
        <v>30</v>
      </c>
      <c r="N211" s="85">
        <v>0</v>
      </c>
      <c r="O211" s="70" t="s">
        <v>30</v>
      </c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spans="1:26" ht="45.75" customHeight="1" x14ac:dyDescent="0.25">
      <c r="A212" s="81" t="s">
        <v>241</v>
      </c>
      <c r="B212" s="82" t="s">
        <v>242</v>
      </c>
      <c r="C212" s="83" t="s">
        <v>35</v>
      </c>
      <c r="D212" s="84" t="s">
        <v>30</v>
      </c>
      <c r="E212" s="84" t="s">
        <v>30</v>
      </c>
      <c r="F212" s="84" t="s">
        <v>30</v>
      </c>
      <c r="G212" s="67" t="s">
        <v>36</v>
      </c>
      <c r="H212" s="34" t="s">
        <v>56</v>
      </c>
      <c r="I212" s="67" t="s">
        <v>34</v>
      </c>
      <c r="J212" s="34" t="s">
        <v>97</v>
      </c>
      <c r="K212" s="68">
        <f t="shared" si="14"/>
        <v>100</v>
      </c>
      <c r="L212" s="235">
        <v>100</v>
      </c>
      <c r="M212" s="70" t="s">
        <v>30</v>
      </c>
      <c r="N212" s="85">
        <v>0</v>
      </c>
      <c r="O212" s="70" t="s">
        <v>30</v>
      </c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spans="1:26" ht="75" customHeight="1" x14ac:dyDescent="0.25">
      <c r="A213" s="244" t="s">
        <v>243</v>
      </c>
      <c r="B213" s="269" t="s">
        <v>244</v>
      </c>
      <c r="C213" s="83" t="s">
        <v>160</v>
      </c>
      <c r="D213" s="84" t="s">
        <v>30</v>
      </c>
      <c r="E213" s="84" t="s">
        <v>30</v>
      </c>
      <c r="F213" s="84" t="s">
        <v>30</v>
      </c>
      <c r="G213" s="67" t="s">
        <v>42</v>
      </c>
      <c r="H213" s="67" t="s">
        <v>30</v>
      </c>
      <c r="I213" s="67" t="s">
        <v>30</v>
      </c>
      <c r="J213" s="67" t="s">
        <v>30</v>
      </c>
      <c r="K213" s="213">
        <f t="shared" si="14"/>
        <v>1683.6</v>
      </c>
      <c r="L213" s="214">
        <f>SUM(L214:L215)</f>
        <v>508.6</v>
      </c>
      <c r="M213" s="215">
        <f>L213/K213</f>
        <v>0.30209075789973866</v>
      </c>
      <c r="N213" s="214">
        <f>SUM(N214)</f>
        <v>1175</v>
      </c>
      <c r="O213" s="215">
        <f>N213/K213</f>
        <v>0.6979092421002614</v>
      </c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:26" ht="30.75" customHeight="1" x14ac:dyDescent="0.25">
      <c r="A214" s="263"/>
      <c r="B214" s="270"/>
      <c r="C214" s="272" t="s">
        <v>245</v>
      </c>
      <c r="D214" s="274" t="s">
        <v>30</v>
      </c>
      <c r="E214" s="276" t="s">
        <v>246</v>
      </c>
      <c r="F214" s="274" t="s">
        <v>30</v>
      </c>
      <c r="G214" s="46" t="s">
        <v>42</v>
      </c>
      <c r="H214" s="46" t="s">
        <v>247</v>
      </c>
      <c r="I214" s="46" t="s">
        <v>32</v>
      </c>
      <c r="J214" s="46" t="s">
        <v>58</v>
      </c>
      <c r="K214" s="123">
        <f t="shared" si="14"/>
        <v>1250</v>
      </c>
      <c r="L214" s="124">
        <v>75</v>
      </c>
      <c r="M214" s="125">
        <f>L214/K214</f>
        <v>0.06</v>
      </c>
      <c r="N214" s="124">
        <v>1175</v>
      </c>
      <c r="O214" s="125">
        <f>N214/K214</f>
        <v>0.94</v>
      </c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30.75" customHeight="1" x14ac:dyDescent="0.25">
      <c r="A215" s="268"/>
      <c r="B215" s="271"/>
      <c r="C215" s="273"/>
      <c r="D215" s="275"/>
      <c r="E215" s="277"/>
      <c r="F215" s="275"/>
      <c r="G215" s="46" t="s">
        <v>42</v>
      </c>
      <c r="H215" s="46" t="s">
        <v>247</v>
      </c>
      <c r="I215" s="46" t="s">
        <v>34</v>
      </c>
      <c r="J215" s="46" t="s">
        <v>58</v>
      </c>
      <c r="K215" s="47">
        <f>L215+N215</f>
        <v>433.6</v>
      </c>
      <c r="L215" s="47">
        <v>433.6</v>
      </c>
      <c r="M215" s="49" t="s">
        <v>30</v>
      </c>
      <c r="N215" s="48">
        <v>0</v>
      </c>
      <c r="O215" s="49" t="s">
        <v>30</v>
      </c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ht="46.9" customHeight="1" x14ac:dyDescent="0.25">
      <c r="A216" s="197" t="s">
        <v>248</v>
      </c>
      <c r="B216" s="246" t="s">
        <v>249</v>
      </c>
      <c r="C216" s="83" t="s">
        <v>35</v>
      </c>
      <c r="D216" s="84" t="s">
        <v>30</v>
      </c>
      <c r="E216" s="84" t="s">
        <v>30</v>
      </c>
      <c r="F216" s="84" t="s">
        <v>30</v>
      </c>
      <c r="G216" s="67" t="s">
        <v>36</v>
      </c>
      <c r="H216" s="34" t="s">
        <v>56</v>
      </c>
      <c r="I216" s="67" t="s">
        <v>34</v>
      </c>
      <c r="J216" s="34" t="s">
        <v>58</v>
      </c>
      <c r="K216" s="213">
        <f t="shared" ref="K216:K236" si="24">L216+N216</f>
        <v>330.99799999999999</v>
      </c>
      <c r="L216" s="214">
        <f>L217+L218</f>
        <v>191.16</v>
      </c>
      <c r="M216" s="215">
        <f>L216/K216</f>
        <v>0.57752614819424897</v>
      </c>
      <c r="N216" s="236">
        <f>SUM(N217,N218)</f>
        <v>139.83799999999999</v>
      </c>
      <c r="O216" s="215">
        <f>N216/K216</f>
        <v>0.42247385180575109</v>
      </c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ht="41.45" customHeight="1" x14ac:dyDescent="0.25">
      <c r="A217" s="198"/>
      <c r="B217" s="279"/>
      <c r="C217" s="274" t="s">
        <v>250</v>
      </c>
      <c r="D217" s="45" t="s">
        <v>30</v>
      </c>
      <c r="E217" s="73" t="s">
        <v>251</v>
      </c>
      <c r="F217" s="45" t="s">
        <v>30</v>
      </c>
      <c r="G217" s="46" t="s">
        <v>36</v>
      </c>
      <c r="H217" s="46" t="s">
        <v>56</v>
      </c>
      <c r="I217" s="19" t="s">
        <v>32</v>
      </c>
      <c r="J217" s="46" t="s">
        <v>58</v>
      </c>
      <c r="K217" s="123">
        <f t="shared" si="24"/>
        <v>147.99799999999999</v>
      </c>
      <c r="L217" s="124">
        <v>8.16</v>
      </c>
      <c r="M217" s="125">
        <f>L217/K217</f>
        <v>5.5135880214597498E-2</v>
      </c>
      <c r="N217" s="124">
        <v>139.83799999999999</v>
      </c>
      <c r="O217" s="125">
        <f>N217/K217</f>
        <v>0.94486411978540252</v>
      </c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ht="39" thickBot="1" x14ac:dyDescent="0.3">
      <c r="A218" s="188"/>
      <c r="B218" s="280"/>
      <c r="C218" s="278"/>
      <c r="D218" s="183"/>
      <c r="E218" s="184" t="s">
        <v>249</v>
      </c>
      <c r="F218" s="183"/>
      <c r="G218" s="122" t="s">
        <v>36</v>
      </c>
      <c r="H218" s="122" t="s">
        <v>56</v>
      </c>
      <c r="I218" s="122" t="s">
        <v>34</v>
      </c>
      <c r="J218" s="189" t="s">
        <v>58</v>
      </c>
      <c r="K218" s="237">
        <f>L218</f>
        <v>183</v>
      </c>
      <c r="L218" s="238">
        <f>191.16-8.16</f>
        <v>183</v>
      </c>
      <c r="M218" s="125">
        <f>L218/K218</f>
        <v>1</v>
      </c>
      <c r="N218" s="238"/>
      <c r="O218" s="239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s="90" customFormat="1" ht="15.75" x14ac:dyDescent="0.25">
      <c r="A219" s="253" t="s">
        <v>252</v>
      </c>
      <c r="B219" s="259" t="s">
        <v>253</v>
      </c>
      <c r="C219" s="11" t="s">
        <v>51</v>
      </c>
      <c r="D219" s="12" t="s">
        <v>30</v>
      </c>
      <c r="E219" s="12" t="s">
        <v>30</v>
      </c>
      <c r="F219" s="12" t="s">
        <v>30</v>
      </c>
      <c r="G219" s="13" t="s">
        <v>30</v>
      </c>
      <c r="H219" s="13" t="s">
        <v>30</v>
      </c>
      <c r="I219" s="13" t="s">
        <v>30</v>
      </c>
      <c r="J219" s="13" t="s">
        <v>30</v>
      </c>
      <c r="K219" s="240">
        <f t="shared" si="24"/>
        <v>2676.7960000000003</v>
      </c>
      <c r="L219" s="241">
        <f>-L220+L221+L222</f>
        <v>2676.7960000000003</v>
      </c>
      <c r="M219" s="15" t="s">
        <v>30</v>
      </c>
      <c r="N219" s="89">
        <f>N220+N221</f>
        <v>0</v>
      </c>
      <c r="O219" s="16" t="s">
        <v>30</v>
      </c>
      <c r="P219" s="86"/>
      <c r="Q219" s="187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s="90" customFormat="1" ht="52.5" customHeight="1" x14ac:dyDescent="0.25">
      <c r="A220" s="254"/>
      <c r="B220" s="260"/>
      <c r="C220" s="17" t="s">
        <v>31</v>
      </c>
      <c r="D220" s="74" t="s">
        <v>30</v>
      </c>
      <c r="E220" s="74" t="s">
        <v>30</v>
      </c>
      <c r="F220" s="74" t="s">
        <v>30</v>
      </c>
      <c r="G220" s="91" t="s">
        <v>30</v>
      </c>
      <c r="H220" s="19" t="s">
        <v>30</v>
      </c>
      <c r="I220" s="19" t="s">
        <v>32</v>
      </c>
      <c r="J220" s="19" t="s">
        <v>30</v>
      </c>
      <c r="K220" s="31">
        <f>L220+N220</f>
        <v>0</v>
      </c>
      <c r="L220" s="20">
        <f>L222+L224+L226</f>
        <v>0</v>
      </c>
      <c r="M220" s="20">
        <v>0</v>
      </c>
      <c r="N220" s="92">
        <v>0</v>
      </c>
      <c r="O220" s="157">
        <v>0</v>
      </c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s="90" customFormat="1" ht="52.5" customHeight="1" x14ac:dyDescent="0.25">
      <c r="A221" s="255"/>
      <c r="B221" s="260"/>
      <c r="C221" s="190" t="s">
        <v>33</v>
      </c>
      <c r="D221" s="74" t="s">
        <v>30</v>
      </c>
      <c r="E221" s="74" t="s">
        <v>30</v>
      </c>
      <c r="F221" s="74" t="s">
        <v>30</v>
      </c>
      <c r="G221" s="91" t="s">
        <v>30</v>
      </c>
      <c r="H221" s="91" t="s">
        <v>30</v>
      </c>
      <c r="I221" s="91" t="s">
        <v>34</v>
      </c>
      <c r="J221" s="91" t="s">
        <v>30</v>
      </c>
      <c r="K221" s="191">
        <f>L221+N221</f>
        <v>2676.7960000000003</v>
      </c>
      <c r="L221" s="192">
        <f>L223+L225+L227</f>
        <v>2676.7960000000003</v>
      </c>
      <c r="M221" s="193" t="s">
        <v>30</v>
      </c>
      <c r="N221" s="194">
        <f>N223+N225+N227</f>
        <v>0</v>
      </c>
      <c r="O221" s="195" t="s">
        <v>30</v>
      </c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s="90" customFormat="1" ht="33.6" customHeight="1" x14ac:dyDescent="0.25">
      <c r="A222" s="256"/>
      <c r="B222" s="261"/>
      <c r="C222" s="283" t="s">
        <v>35</v>
      </c>
      <c r="D222" s="286" t="s">
        <v>30</v>
      </c>
      <c r="E222" s="286" t="s">
        <v>30</v>
      </c>
      <c r="F222" s="286" t="s">
        <v>30</v>
      </c>
      <c r="G222" s="281" t="s">
        <v>36</v>
      </c>
      <c r="H222" s="281" t="s">
        <v>30</v>
      </c>
      <c r="I222" s="180" t="s">
        <v>32</v>
      </c>
      <c r="J222" s="281" t="s">
        <v>30</v>
      </c>
      <c r="K222" s="32">
        <f>L222+N222</f>
        <v>0</v>
      </c>
      <c r="L222" s="32">
        <f>M222+O222</f>
        <v>0</v>
      </c>
      <c r="M222" s="24">
        <v>0</v>
      </c>
      <c r="N222" s="24">
        <f>N228+N230+N233+N234+N236</f>
        <v>0</v>
      </c>
      <c r="O222" s="24">
        <v>0</v>
      </c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spans="1:26" s="90" customFormat="1" ht="24.75" customHeight="1" x14ac:dyDescent="0.25">
      <c r="A223" s="257"/>
      <c r="B223" s="260"/>
      <c r="C223" s="285"/>
      <c r="D223" s="284"/>
      <c r="E223" s="284"/>
      <c r="F223" s="284"/>
      <c r="G223" s="282"/>
      <c r="H223" s="282"/>
      <c r="I223" s="182" t="s">
        <v>34</v>
      </c>
      <c r="J223" s="282"/>
      <c r="K223" s="109">
        <f>L223+N223</f>
        <v>2149.9960000000001</v>
      </c>
      <c r="L223" s="110">
        <f>L228+L230+L233+L234+L236</f>
        <v>2149.9960000000001</v>
      </c>
      <c r="M223" s="111" t="s">
        <v>30</v>
      </c>
      <c r="N223" s="196">
        <f>N228+N230+N233+N234+N236</f>
        <v>0</v>
      </c>
      <c r="O223" s="112" t="s">
        <v>30</v>
      </c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s="90" customFormat="1" ht="24.75" customHeight="1" x14ac:dyDescent="0.25">
      <c r="A224" s="254"/>
      <c r="B224" s="260"/>
      <c r="C224" s="283" t="s">
        <v>39</v>
      </c>
      <c r="D224" s="249" t="s">
        <v>30</v>
      </c>
      <c r="E224" s="249" t="s">
        <v>30</v>
      </c>
      <c r="F224" s="249" t="s">
        <v>30</v>
      </c>
      <c r="G224" s="251" t="s">
        <v>40</v>
      </c>
      <c r="H224" s="251" t="s">
        <v>30</v>
      </c>
      <c r="I224" s="23" t="s">
        <v>32</v>
      </c>
      <c r="J224" s="251" t="s">
        <v>30</v>
      </c>
      <c r="K224" s="32">
        <f t="shared" si="24"/>
        <v>0</v>
      </c>
      <c r="L224" s="24">
        <v>0</v>
      </c>
      <c r="M224" s="24">
        <v>0</v>
      </c>
      <c r="N224" s="93">
        <v>0</v>
      </c>
      <c r="O224" s="158">
        <v>0</v>
      </c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s="90" customFormat="1" ht="24.75" customHeight="1" x14ac:dyDescent="0.25">
      <c r="A225" s="254"/>
      <c r="B225" s="260"/>
      <c r="C225" s="283"/>
      <c r="D225" s="284"/>
      <c r="E225" s="284"/>
      <c r="F225" s="284"/>
      <c r="G225" s="282"/>
      <c r="H225" s="282"/>
      <c r="I225" s="23" t="s">
        <v>34</v>
      </c>
      <c r="J225" s="282"/>
      <c r="K225" s="32">
        <f t="shared" si="24"/>
        <v>326.8</v>
      </c>
      <c r="L225" s="24">
        <f>L235+L229</f>
        <v>326.8</v>
      </c>
      <c r="M225" s="25" t="s">
        <v>30</v>
      </c>
      <c r="N225" s="93">
        <f>N235</f>
        <v>0</v>
      </c>
      <c r="O225" s="26" t="s">
        <v>30</v>
      </c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s="90" customFormat="1" ht="24.75" customHeight="1" x14ac:dyDescent="0.25">
      <c r="A226" s="254"/>
      <c r="B226" s="260"/>
      <c r="C226" s="283" t="s">
        <v>43</v>
      </c>
      <c r="D226" s="249" t="s">
        <v>30</v>
      </c>
      <c r="E226" s="249" t="s">
        <v>30</v>
      </c>
      <c r="F226" s="249" t="s">
        <v>30</v>
      </c>
      <c r="G226" s="251" t="s">
        <v>44</v>
      </c>
      <c r="H226" s="251" t="s">
        <v>30</v>
      </c>
      <c r="I226" s="23" t="s">
        <v>32</v>
      </c>
      <c r="J226" s="251" t="s">
        <v>30</v>
      </c>
      <c r="K226" s="32">
        <f t="shared" si="24"/>
        <v>0</v>
      </c>
      <c r="L226" s="24">
        <v>0</v>
      </c>
      <c r="M226" s="24">
        <v>0</v>
      </c>
      <c r="N226" s="93">
        <v>0</v>
      </c>
      <c r="O226" s="158">
        <v>0</v>
      </c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s="90" customFormat="1" ht="24.75" customHeight="1" thickBot="1" x14ac:dyDescent="0.3">
      <c r="A227" s="258"/>
      <c r="B227" s="262"/>
      <c r="C227" s="287"/>
      <c r="D227" s="250"/>
      <c r="E227" s="250"/>
      <c r="F227" s="250"/>
      <c r="G227" s="252"/>
      <c r="H227" s="252"/>
      <c r="I227" s="27" t="s">
        <v>34</v>
      </c>
      <c r="J227" s="252"/>
      <c r="K227" s="76">
        <f t="shared" si="24"/>
        <v>200</v>
      </c>
      <c r="L227" s="28">
        <f>L232</f>
        <v>200</v>
      </c>
      <c r="M227" s="29" t="s">
        <v>30</v>
      </c>
      <c r="N227" s="94">
        <f>N232</f>
        <v>0</v>
      </c>
      <c r="O227" s="30" t="s">
        <v>30</v>
      </c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ht="78.75" x14ac:dyDescent="0.25">
      <c r="A228" s="95" t="s">
        <v>254</v>
      </c>
      <c r="B228" s="96" t="s">
        <v>255</v>
      </c>
      <c r="C228" s="77" t="s">
        <v>35</v>
      </c>
      <c r="D228" s="33" t="s">
        <v>30</v>
      </c>
      <c r="E228" s="33" t="s">
        <v>30</v>
      </c>
      <c r="F228" s="33" t="s">
        <v>30</v>
      </c>
      <c r="G228" s="34" t="s">
        <v>36</v>
      </c>
      <c r="H228" s="34" t="s">
        <v>56</v>
      </c>
      <c r="I228" s="19" t="s">
        <v>34</v>
      </c>
      <c r="J228" s="34" t="s">
        <v>97</v>
      </c>
      <c r="K228" s="35">
        <f t="shared" si="24"/>
        <v>107</v>
      </c>
      <c r="L228" s="242">
        <v>107</v>
      </c>
      <c r="M228" s="36" t="s">
        <v>30</v>
      </c>
      <c r="N228" s="78">
        <v>0</v>
      </c>
      <c r="O228" s="36" t="s">
        <v>30</v>
      </c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ht="63" x14ac:dyDescent="0.25">
      <c r="A229" s="97" t="s">
        <v>256</v>
      </c>
      <c r="B229" s="98" t="s">
        <v>257</v>
      </c>
      <c r="C229" s="83" t="s">
        <v>39</v>
      </c>
      <c r="D229" s="84" t="s">
        <v>30</v>
      </c>
      <c r="E229" s="84" t="s">
        <v>30</v>
      </c>
      <c r="F229" s="84" t="s">
        <v>30</v>
      </c>
      <c r="G229" s="67" t="s">
        <v>40</v>
      </c>
      <c r="H229" s="67" t="s">
        <v>153</v>
      </c>
      <c r="I229" s="19" t="s">
        <v>34</v>
      </c>
      <c r="J229" s="103" t="s">
        <v>58</v>
      </c>
      <c r="K229" s="68">
        <f t="shared" si="24"/>
        <v>100</v>
      </c>
      <c r="L229" s="69">
        <v>100</v>
      </c>
      <c r="M229" s="70" t="s">
        <v>30</v>
      </c>
      <c r="N229" s="85">
        <v>0</v>
      </c>
      <c r="O229" s="70" t="s">
        <v>30</v>
      </c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ht="47.25" customHeight="1" x14ac:dyDescent="0.25">
      <c r="A230" s="245" t="s">
        <v>258</v>
      </c>
      <c r="B230" s="248" t="s">
        <v>259</v>
      </c>
      <c r="C230" s="83" t="s">
        <v>35</v>
      </c>
      <c r="D230" s="84" t="s">
        <v>30</v>
      </c>
      <c r="E230" s="84" t="s">
        <v>30</v>
      </c>
      <c r="F230" s="84" t="s">
        <v>30</v>
      </c>
      <c r="G230" s="67" t="s">
        <v>36</v>
      </c>
      <c r="H230" s="67" t="s">
        <v>56</v>
      </c>
      <c r="I230" s="19" t="s">
        <v>34</v>
      </c>
      <c r="J230" s="67" t="s">
        <v>58</v>
      </c>
      <c r="K230" s="68">
        <f t="shared" si="24"/>
        <v>188.32599999999999</v>
      </c>
      <c r="L230" s="124">
        <v>188.32599999999999</v>
      </c>
      <c r="M230" s="70" t="s">
        <v>30</v>
      </c>
      <c r="N230" s="85">
        <v>0</v>
      </c>
      <c r="O230" s="70" t="s">
        <v>30</v>
      </c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ht="47.25" customHeight="1" x14ac:dyDescent="0.25">
      <c r="A231" s="245"/>
      <c r="B231" s="248"/>
      <c r="C231" s="88" t="s">
        <v>260</v>
      </c>
      <c r="D231" s="99" t="s">
        <v>30</v>
      </c>
      <c r="E231" s="99" t="s">
        <v>30</v>
      </c>
      <c r="F231" s="99" t="s">
        <v>30</v>
      </c>
      <c r="G231" s="46" t="s">
        <v>36</v>
      </c>
      <c r="H231" s="46" t="s">
        <v>56</v>
      </c>
      <c r="I231" s="100" t="s">
        <v>34</v>
      </c>
      <c r="J231" s="46" t="s">
        <v>58</v>
      </c>
      <c r="K231" s="47">
        <f t="shared" si="24"/>
        <v>188.32599999999999</v>
      </c>
      <c r="L231" s="123">
        <v>188.32599999999999</v>
      </c>
      <c r="M231" s="49" t="s">
        <v>30</v>
      </c>
      <c r="N231" s="101">
        <v>0</v>
      </c>
      <c r="O231" s="49" t="s">
        <v>30</v>
      </c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ht="47.25" customHeight="1" x14ac:dyDescent="0.25">
      <c r="A232" s="245"/>
      <c r="B232" s="248"/>
      <c r="C232" s="83" t="s">
        <v>261</v>
      </c>
      <c r="D232" s="84" t="s">
        <v>30</v>
      </c>
      <c r="E232" s="84" t="s">
        <v>30</v>
      </c>
      <c r="F232" s="84" t="s">
        <v>30</v>
      </c>
      <c r="G232" s="67" t="s">
        <v>38</v>
      </c>
      <c r="H232" s="67" t="s">
        <v>262</v>
      </c>
      <c r="I232" s="102" t="s">
        <v>34</v>
      </c>
      <c r="J232" s="67" t="s">
        <v>97</v>
      </c>
      <c r="K232" s="68">
        <f t="shared" si="24"/>
        <v>200</v>
      </c>
      <c r="L232" s="69">
        <v>200</v>
      </c>
      <c r="M232" s="70" t="s">
        <v>30</v>
      </c>
      <c r="N232" s="85">
        <v>0</v>
      </c>
      <c r="O232" s="70" t="s">
        <v>30</v>
      </c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ht="78.75" x14ac:dyDescent="0.25">
      <c r="A233" s="97" t="s">
        <v>263</v>
      </c>
      <c r="B233" s="98" t="s">
        <v>264</v>
      </c>
      <c r="C233" s="83" t="s">
        <v>35</v>
      </c>
      <c r="D233" s="84" t="s">
        <v>30</v>
      </c>
      <c r="E233" s="84" t="s">
        <v>30</v>
      </c>
      <c r="F233" s="84" t="s">
        <v>30</v>
      </c>
      <c r="G233" s="34" t="s">
        <v>36</v>
      </c>
      <c r="H233" s="34" t="s">
        <v>56</v>
      </c>
      <c r="I233" s="19" t="s">
        <v>34</v>
      </c>
      <c r="J233" s="34" t="s">
        <v>265</v>
      </c>
      <c r="K233" s="68">
        <f t="shared" si="24"/>
        <v>1500</v>
      </c>
      <c r="L233" s="243">
        <v>1500</v>
      </c>
      <c r="M233" s="70" t="s">
        <v>30</v>
      </c>
      <c r="N233" s="85">
        <v>0</v>
      </c>
      <c r="O233" s="70" t="s">
        <v>30</v>
      </c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pans="1:26" ht="94.5" x14ac:dyDescent="0.25">
      <c r="A234" s="97" t="s">
        <v>266</v>
      </c>
      <c r="B234" s="98" t="s">
        <v>267</v>
      </c>
      <c r="C234" s="83" t="s">
        <v>35</v>
      </c>
      <c r="D234" s="84" t="s">
        <v>30</v>
      </c>
      <c r="E234" s="84" t="s">
        <v>30</v>
      </c>
      <c r="F234" s="84" t="s">
        <v>30</v>
      </c>
      <c r="G234" s="67" t="s">
        <v>36</v>
      </c>
      <c r="H234" s="67" t="s">
        <v>56</v>
      </c>
      <c r="I234" s="67" t="s">
        <v>34</v>
      </c>
      <c r="J234" s="67" t="s">
        <v>58</v>
      </c>
      <c r="K234" s="68">
        <f t="shared" si="24"/>
        <v>204.67</v>
      </c>
      <c r="L234" s="243">
        <v>204.67</v>
      </c>
      <c r="M234" s="70" t="s">
        <v>30</v>
      </c>
      <c r="N234" s="85">
        <v>0</v>
      </c>
      <c r="O234" s="70" t="s">
        <v>30</v>
      </c>
      <c r="P234" s="86"/>
      <c r="Q234" s="187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ht="63" x14ac:dyDescent="0.25">
      <c r="A235" s="97" t="s">
        <v>268</v>
      </c>
      <c r="B235" s="98" t="s">
        <v>269</v>
      </c>
      <c r="C235" s="83" t="s">
        <v>39</v>
      </c>
      <c r="D235" s="84" t="s">
        <v>30</v>
      </c>
      <c r="E235" s="84" t="s">
        <v>30</v>
      </c>
      <c r="F235" s="84" t="s">
        <v>30</v>
      </c>
      <c r="G235" s="67" t="s">
        <v>40</v>
      </c>
      <c r="H235" s="67" t="s">
        <v>383</v>
      </c>
      <c r="I235" s="67" t="s">
        <v>34</v>
      </c>
      <c r="J235" s="67" t="s">
        <v>58</v>
      </c>
      <c r="K235" s="68">
        <f t="shared" si="24"/>
        <v>226.8</v>
      </c>
      <c r="L235" s="69">
        <v>226.8</v>
      </c>
      <c r="M235" s="70" t="s">
        <v>30</v>
      </c>
      <c r="N235" s="85">
        <v>0</v>
      </c>
      <c r="O235" s="70" t="s">
        <v>30</v>
      </c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ht="78.75" x14ac:dyDescent="0.25">
      <c r="A236" s="97" t="s">
        <v>270</v>
      </c>
      <c r="B236" s="98" t="s">
        <v>271</v>
      </c>
      <c r="C236" s="83" t="s">
        <v>35</v>
      </c>
      <c r="D236" s="84" t="s">
        <v>30</v>
      </c>
      <c r="E236" s="84" t="s">
        <v>30</v>
      </c>
      <c r="F236" s="84" t="s">
        <v>30</v>
      </c>
      <c r="G236" s="67" t="s">
        <v>36</v>
      </c>
      <c r="H236" s="67" t="s">
        <v>56</v>
      </c>
      <c r="I236" s="67" t="s">
        <v>34</v>
      </c>
      <c r="J236" s="67" t="s">
        <v>58</v>
      </c>
      <c r="K236" s="68">
        <f t="shared" si="24"/>
        <v>150</v>
      </c>
      <c r="L236" s="243">
        <v>150</v>
      </c>
      <c r="M236" s="70" t="s">
        <v>30</v>
      </c>
      <c r="N236" s="85">
        <v>0</v>
      </c>
      <c r="O236" s="70" t="s">
        <v>30</v>
      </c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</sheetData>
  <autoFilter ref="A10:AA236"/>
  <mergeCells count="189">
    <mergeCell ref="F8:F9"/>
    <mergeCell ref="G8:J8"/>
    <mergeCell ref="K8:K9"/>
    <mergeCell ref="L8:O8"/>
    <mergeCell ref="L9:M9"/>
    <mergeCell ref="N9:O9"/>
    <mergeCell ref="K1:O1"/>
    <mergeCell ref="J2:O2"/>
    <mergeCell ref="J3:O3"/>
    <mergeCell ref="J4:O4"/>
    <mergeCell ref="A6:O6"/>
    <mergeCell ref="A8:A9"/>
    <mergeCell ref="B8:B9"/>
    <mergeCell ref="C8:C9"/>
    <mergeCell ref="D8:D9"/>
    <mergeCell ref="E8:E9"/>
    <mergeCell ref="G14:G15"/>
    <mergeCell ref="H14:H15"/>
    <mergeCell ref="J14:J15"/>
    <mergeCell ref="C16:C17"/>
    <mergeCell ref="D16:D17"/>
    <mergeCell ref="E16:E17"/>
    <mergeCell ref="F16:F17"/>
    <mergeCell ref="G16:G17"/>
    <mergeCell ref="H16:H17"/>
    <mergeCell ref="J16:J17"/>
    <mergeCell ref="C14:C15"/>
    <mergeCell ref="D14:D15"/>
    <mergeCell ref="E14:E15"/>
    <mergeCell ref="F14:F15"/>
    <mergeCell ref="G18:G19"/>
    <mergeCell ref="H18:H19"/>
    <mergeCell ref="J18:J19"/>
    <mergeCell ref="C20:C21"/>
    <mergeCell ref="D20:D21"/>
    <mergeCell ref="E20:E21"/>
    <mergeCell ref="F20:F21"/>
    <mergeCell ref="G20:G21"/>
    <mergeCell ref="H20:H21"/>
    <mergeCell ref="J20:J21"/>
    <mergeCell ref="C18:C19"/>
    <mergeCell ref="D18:D19"/>
    <mergeCell ref="E18:E19"/>
    <mergeCell ref="F18:F19"/>
    <mergeCell ref="J22:J23"/>
    <mergeCell ref="C24:C25"/>
    <mergeCell ref="D24:D25"/>
    <mergeCell ref="E24:E25"/>
    <mergeCell ref="F24:F25"/>
    <mergeCell ref="G24:G25"/>
    <mergeCell ref="H24:H25"/>
    <mergeCell ref="J24:J25"/>
    <mergeCell ref="C22:C23"/>
    <mergeCell ref="D22:D23"/>
    <mergeCell ref="E22:E23"/>
    <mergeCell ref="F22:F23"/>
    <mergeCell ref="G22:G23"/>
    <mergeCell ref="H22:H23"/>
    <mergeCell ref="J26:J27"/>
    <mergeCell ref="A28:A44"/>
    <mergeCell ref="B28:B44"/>
    <mergeCell ref="C31:C32"/>
    <mergeCell ref="D31:D32"/>
    <mergeCell ref="E31:E32"/>
    <mergeCell ref="F31:F32"/>
    <mergeCell ref="G31:G32"/>
    <mergeCell ref="H31:H32"/>
    <mergeCell ref="J31:J32"/>
    <mergeCell ref="C26:C27"/>
    <mergeCell ref="D26:D27"/>
    <mergeCell ref="E26:E27"/>
    <mergeCell ref="F26:F27"/>
    <mergeCell ref="G26:G27"/>
    <mergeCell ref="H26:H27"/>
    <mergeCell ref="A11:A27"/>
    <mergeCell ref="B11:B27"/>
    <mergeCell ref="J33:J34"/>
    <mergeCell ref="C35:C36"/>
    <mergeCell ref="D35:D36"/>
    <mergeCell ref="E35:E36"/>
    <mergeCell ref="F35:F36"/>
    <mergeCell ref="G35:G36"/>
    <mergeCell ref="H35:H36"/>
    <mergeCell ref="J35:J36"/>
    <mergeCell ref="C33:C34"/>
    <mergeCell ref="D33:D34"/>
    <mergeCell ref="E33:E34"/>
    <mergeCell ref="F33:F34"/>
    <mergeCell ref="G33:G34"/>
    <mergeCell ref="H33:H34"/>
    <mergeCell ref="J37:J38"/>
    <mergeCell ref="C39:C40"/>
    <mergeCell ref="D39:D40"/>
    <mergeCell ref="E39:E40"/>
    <mergeCell ref="F39:F40"/>
    <mergeCell ref="G39:G40"/>
    <mergeCell ref="H39:H40"/>
    <mergeCell ref="J39:J40"/>
    <mergeCell ref="C37:C38"/>
    <mergeCell ref="D37:D38"/>
    <mergeCell ref="E37:E38"/>
    <mergeCell ref="F37:F38"/>
    <mergeCell ref="G37:G38"/>
    <mergeCell ref="H37:H38"/>
    <mergeCell ref="A45:A47"/>
    <mergeCell ref="B45:B47"/>
    <mergeCell ref="A48:A78"/>
    <mergeCell ref="B48:B78"/>
    <mergeCell ref="C48:C49"/>
    <mergeCell ref="A79:A116"/>
    <mergeCell ref="B79:B116"/>
    <mergeCell ref="J41:J42"/>
    <mergeCell ref="C43:C44"/>
    <mergeCell ref="D43:D44"/>
    <mergeCell ref="E43:E44"/>
    <mergeCell ref="F43:F44"/>
    <mergeCell ref="G43:G44"/>
    <mergeCell ref="H43:H44"/>
    <mergeCell ref="J43:J44"/>
    <mergeCell ref="C41:C42"/>
    <mergeCell ref="D41:D42"/>
    <mergeCell ref="E41:E42"/>
    <mergeCell ref="F41:F42"/>
    <mergeCell ref="G41:G42"/>
    <mergeCell ref="H41:H42"/>
    <mergeCell ref="A195:A197"/>
    <mergeCell ref="B195:B197"/>
    <mergeCell ref="A199:A205"/>
    <mergeCell ref="B199:B205"/>
    <mergeCell ref="C202:C203"/>
    <mergeCell ref="D202:D203"/>
    <mergeCell ref="A117:A119"/>
    <mergeCell ref="B117:B119"/>
    <mergeCell ref="A120:A166"/>
    <mergeCell ref="B120:B166"/>
    <mergeCell ref="A167:A168"/>
    <mergeCell ref="B167:B168"/>
    <mergeCell ref="B169:B194"/>
    <mergeCell ref="A169:A194"/>
    <mergeCell ref="E202:E203"/>
    <mergeCell ref="F202:F203"/>
    <mergeCell ref="G202:G203"/>
    <mergeCell ref="H202:H203"/>
    <mergeCell ref="J202:J203"/>
    <mergeCell ref="C204:C205"/>
    <mergeCell ref="D204:D205"/>
    <mergeCell ref="E204:E205"/>
    <mergeCell ref="F204:F205"/>
    <mergeCell ref="G204:G205"/>
    <mergeCell ref="H204:H205"/>
    <mergeCell ref="J204:J205"/>
    <mergeCell ref="J226:J227"/>
    <mergeCell ref="G222:G223"/>
    <mergeCell ref="H222:H223"/>
    <mergeCell ref="J222:J223"/>
    <mergeCell ref="C224:C225"/>
    <mergeCell ref="D224:D225"/>
    <mergeCell ref="E224:E225"/>
    <mergeCell ref="F224:F225"/>
    <mergeCell ref="G224:G225"/>
    <mergeCell ref="H224:H225"/>
    <mergeCell ref="J224:J225"/>
    <mergeCell ref="C222:C223"/>
    <mergeCell ref="D222:D223"/>
    <mergeCell ref="E222:E223"/>
    <mergeCell ref="F222:F223"/>
    <mergeCell ref="C226:C227"/>
    <mergeCell ref="A207:A208"/>
    <mergeCell ref="B207:B208"/>
    <mergeCell ref="A230:A232"/>
    <mergeCell ref="B230:B232"/>
    <mergeCell ref="D226:D227"/>
    <mergeCell ref="E226:E227"/>
    <mergeCell ref="F226:F227"/>
    <mergeCell ref="G226:G227"/>
    <mergeCell ref="H226:H227"/>
    <mergeCell ref="A219:A227"/>
    <mergeCell ref="B219:B227"/>
    <mergeCell ref="A210:A211"/>
    <mergeCell ref="B210:B211"/>
    <mergeCell ref="C210:C211"/>
    <mergeCell ref="A213:A215"/>
    <mergeCell ref="B213:B215"/>
    <mergeCell ref="C214:C215"/>
    <mergeCell ref="D214:D215"/>
    <mergeCell ref="E214:E215"/>
    <mergeCell ref="F214:F215"/>
    <mergeCell ref="C217:C218"/>
    <mergeCell ref="B216:B218"/>
  </mergeCells>
  <pageMargins left="0.39370078740157483" right="0.39370078740157483" top="0.78740157480314965" bottom="0.39370078740157483" header="0" footer="0"/>
  <pageSetup paperSize="9" scale="46" fitToHeight="0" orientation="landscape" r:id="rId1"/>
  <rowBreaks count="12" manualBreakCount="12">
    <brk id="27" max="14" man="1"/>
    <brk id="52" max="14" man="1"/>
    <brk id="67" max="14" man="1"/>
    <brk id="82" max="14" man="1"/>
    <brk id="96" max="14" man="1"/>
    <brk id="110" max="14" man="1"/>
    <brk id="126" max="14" man="1"/>
    <brk id="148" max="14" man="1"/>
    <brk id="168" max="14" man="1"/>
    <brk id="187" max="14" man="1"/>
    <brk id="196" max="14" man="1"/>
    <brk id="21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19"/>
  <sheetViews>
    <sheetView view="pageBreakPreview" zoomScale="70" zoomScaleNormal="80" zoomScaleSheetLayoutView="7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J12" sqref="J12"/>
    </sheetView>
  </sheetViews>
  <sheetFormatPr defaultColWidth="9.140625" defaultRowHeight="15" x14ac:dyDescent="0.25"/>
  <cols>
    <col min="1" max="1" width="12.140625" style="1" hidden="1" customWidth="1"/>
    <col min="2" max="2" width="43.85546875" style="2" hidden="1" customWidth="1"/>
    <col min="3" max="3" width="46.28515625" style="5" customWidth="1"/>
    <col min="4" max="4" width="17.85546875" style="4" hidden="1" customWidth="1"/>
    <col min="5" max="5" width="46.28515625" style="5" hidden="1" customWidth="1"/>
    <col min="6" max="6" width="18.5703125" style="4" hidden="1" customWidth="1"/>
    <col min="7" max="7" width="8" style="5" customWidth="1"/>
    <col min="8" max="8" width="10.85546875" style="5" customWidth="1"/>
    <col min="9" max="9" width="19" style="5" customWidth="1"/>
    <col min="10" max="12" width="14.42578125" style="5" customWidth="1"/>
    <col min="13" max="13" width="12.140625" style="6" customWidth="1"/>
    <col min="14" max="14" width="8.5703125" style="7" bestFit="1" customWidth="1"/>
    <col min="15" max="15" width="13.85546875" style="8" bestFit="1" customWidth="1"/>
    <col min="16" max="16" width="8.5703125" style="7" bestFit="1" customWidth="1"/>
    <col min="17" max="17" width="11.140625" style="5" bestFit="1" customWidth="1"/>
    <col min="18" max="16384" width="9.140625" style="5"/>
  </cols>
  <sheetData>
    <row r="1" spans="1:23" ht="36" customHeight="1" x14ac:dyDescent="0.25">
      <c r="A1" s="316" t="s">
        <v>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1:23" ht="15.75" thickBot="1" x14ac:dyDescent="0.3">
      <c r="A2" s="9"/>
    </row>
    <row r="3" spans="1:23" ht="44.25" customHeight="1" x14ac:dyDescent="0.25">
      <c r="A3" s="318" t="s">
        <v>5</v>
      </c>
      <c r="B3" s="310" t="s">
        <v>6</v>
      </c>
      <c r="C3" s="320" t="s">
        <v>7</v>
      </c>
      <c r="D3" s="320" t="s">
        <v>8</v>
      </c>
      <c r="E3" s="321" t="s">
        <v>9</v>
      </c>
      <c r="F3" s="320" t="s">
        <v>10</v>
      </c>
      <c r="G3" s="321" t="s">
        <v>11</v>
      </c>
      <c r="H3" s="321"/>
      <c r="I3" s="321"/>
      <c r="J3" s="321"/>
      <c r="K3" s="321" t="s">
        <v>12</v>
      </c>
      <c r="L3" s="321" t="s">
        <v>339</v>
      </c>
      <c r="M3" s="321" t="s">
        <v>13</v>
      </c>
      <c r="N3" s="321"/>
      <c r="O3" s="321"/>
      <c r="P3" s="321"/>
      <c r="Q3" s="321"/>
      <c r="R3" s="321"/>
    </row>
    <row r="4" spans="1:23" ht="45" customHeight="1" thickBot="1" x14ac:dyDescent="0.3">
      <c r="A4" s="319"/>
      <c r="B4" s="311"/>
      <c r="C4" s="320"/>
      <c r="D4" s="320"/>
      <c r="E4" s="321"/>
      <c r="F4" s="320"/>
      <c r="G4" s="84" t="s">
        <v>14</v>
      </c>
      <c r="H4" s="84" t="s">
        <v>15</v>
      </c>
      <c r="I4" s="84" t="s">
        <v>16</v>
      </c>
      <c r="J4" s="84" t="s">
        <v>17</v>
      </c>
      <c r="K4" s="321"/>
      <c r="L4" s="321"/>
      <c r="M4" s="321" t="s">
        <v>18</v>
      </c>
      <c r="N4" s="321"/>
      <c r="O4" s="321" t="s">
        <v>19</v>
      </c>
      <c r="P4" s="321"/>
      <c r="Q4" s="322" t="s">
        <v>338</v>
      </c>
      <c r="R4" s="323"/>
    </row>
    <row r="5" spans="1:23" x14ac:dyDescent="0.25">
      <c r="A5" s="116" t="s">
        <v>20</v>
      </c>
      <c r="B5" s="117">
        <v>2</v>
      </c>
      <c r="C5" s="150" t="s">
        <v>20</v>
      </c>
      <c r="D5" s="84">
        <v>4</v>
      </c>
      <c r="E5" s="150" t="s">
        <v>22</v>
      </c>
      <c r="F5" s="84">
        <v>6</v>
      </c>
      <c r="G5" s="150" t="s">
        <v>340</v>
      </c>
      <c r="H5" s="150" t="s">
        <v>21</v>
      </c>
      <c r="I5" s="84">
        <v>4</v>
      </c>
      <c r="J5" s="150" t="s">
        <v>22</v>
      </c>
      <c r="K5" s="84">
        <v>6</v>
      </c>
      <c r="L5" s="150" t="s">
        <v>23</v>
      </c>
      <c r="M5" s="150" t="s">
        <v>341</v>
      </c>
      <c r="N5" s="84">
        <v>9</v>
      </c>
      <c r="O5" s="150" t="s">
        <v>342</v>
      </c>
      <c r="P5" s="84">
        <v>11</v>
      </c>
      <c r="Q5" s="150" t="s">
        <v>343</v>
      </c>
      <c r="R5" s="150" t="s">
        <v>26</v>
      </c>
    </row>
    <row r="6" spans="1:23" ht="45" x14ac:dyDescent="0.25">
      <c r="A6" s="292"/>
      <c r="B6" s="293"/>
      <c r="C6" s="120" t="s">
        <v>344</v>
      </c>
      <c r="D6" s="121" t="s">
        <v>30</v>
      </c>
      <c r="E6" s="121" t="s">
        <v>30</v>
      </c>
      <c r="F6" s="121" t="s">
        <v>30</v>
      </c>
      <c r="G6" s="122">
        <v>824</v>
      </c>
      <c r="H6" s="122" t="s">
        <v>56</v>
      </c>
      <c r="I6" s="122" t="s">
        <v>32</v>
      </c>
      <c r="J6" s="132" t="s">
        <v>71</v>
      </c>
      <c r="K6" s="123">
        <f>M6+O6+Q6</f>
        <v>775</v>
      </c>
      <c r="L6" s="123">
        <f>M6+O6</f>
        <v>770</v>
      </c>
      <c r="M6" s="124">
        <f>M7+M8</f>
        <v>46.2</v>
      </c>
      <c r="N6" s="125">
        <f>M6/(M6+O6)</f>
        <v>6.0000000000000005E-2</v>
      </c>
      <c r="O6" s="124">
        <f>O7+O8</f>
        <v>723.8</v>
      </c>
      <c r="P6" s="125">
        <f>O6/(M6+O6)</f>
        <v>0.94</v>
      </c>
      <c r="Q6" s="124">
        <v>5</v>
      </c>
      <c r="R6" s="151">
        <f>Q6/K6</f>
        <v>6.4516129032258064E-3</v>
      </c>
      <c r="S6" s="152">
        <v>0.05</v>
      </c>
      <c r="T6" s="124">
        <f>((M6+O6)*100/95)-M6-O6</f>
        <v>40.526315789473642</v>
      </c>
      <c r="U6" s="152">
        <v>0.02</v>
      </c>
      <c r="V6" s="124">
        <f>((M6+O6)*100/98)-M6-O6</f>
        <v>15.714285714285666</v>
      </c>
      <c r="W6" s="154"/>
    </row>
    <row r="7" spans="1:23" ht="52.5" hidden="1" customHeight="1" x14ac:dyDescent="0.25">
      <c r="A7" s="292"/>
      <c r="B7" s="293"/>
      <c r="C7" s="51" t="s">
        <v>72</v>
      </c>
      <c r="D7" s="52" t="s">
        <v>73</v>
      </c>
      <c r="E7" s="127" t="s">
        <v>74</v>
      </c>
      <c r="F7" s="52" t="s">
        <v>73</v>
      </c>
      <c r="G7" s="128">
        <v>824</v>
      </c>
      <c r="H7" s="128" t="s">
        <v>56</v>
      </c>
      <c r="I7" s="128" t="s">
        <v>32</v>
      </c>
      <c r="J7" s="135" t="s">
        <v>71</v>
      </c>
      <c r="K7" s="55">
        <f>M7+O7</f>
        <v>220</v>
      </c>
      <c r="L7" s="123">
        <f t="shared" ref="L7:L16" si="0">M7+O7</f>
        <v>220</v>
      </c>
      <c r="M7" s="129">
        <v>13.2</v>
      </c>
      <c r="N7" s="125">
        <f t="shared" ref="N7:N16" si="1">M7/(M7+O7)</f>
        <v>0.06</v>
      </c>
      <c r="O7" s="129">
        <v>206.8</v>
      </c>
      <c r="P7" s="125">
        <f t="shared" ref="P7:P16" si="2">O7/(M7+O7)</f>
        <v>0.94000000000000006</v>
      </c>
      <c r="Q7" s="149"/>
      <c r="R7" s="149"/>
      <c r="S7" s="153"/>
      <c r="T7" s="149">
        <f t="shared" ref="T7:T16" si="3">((M7+O7)*100/95)-M7-O7</f>
        <v>11.578947368421041</v>
      </c>
      <c r="U7" s="153"/>
      <c r="V7" s="124">
        <f t="shared" ref="V7:V16" si="4">((M7+O7)*100/98)-M7-O7</f>
        <v>4.4897959183673493</v>
      </c>
      <c r="W7" s="154"/>
    </row>
    <row r="8" spans="1:23" ht="50.25" hidden="1" customHeight="1" x14ac:dyDescent="0.25">
      <c r="A8" s="292"/>
      <c r="B8" s="293"/>
      <c r="C8" s="51" t="s">
        <v>75</v>
      </c>
      <c r="D8" s="52" t="s">
        <v>73</v>
      </c>
      <c r="E8" s="127" t="s">
        <v>76</v>
      </c>
      <c r="F8" s="52" t="s">
        <v>77</v>
      </c>
      <c r="G8" s="128">
        <v>824</v>
      </c>
      <c r="H8" s="128" t="s">
        <v>56</v>
      </c>
      <c r="I8" s="128" t="s">
        <v>32</v>
      </c>
      <c r="J8" s="135" t="s">
        <v>71</v>
      </c>
      <c r="K8" s="55">
        <f>M8+O8</f>
        <v>550</v>
      </c>
      <c r="L8" s="123">
        <f t="shared" si="0"/>
        <v>550</v>
      </c>
      <c r="M8" s="129">
        <v>33</v>
      </c>
      <c r="N8" s="125">
        <f t="shared" si="1"/>
        <v>0.06</v>
      </c>
      <c r="O8" s="129">
        <v>517</v>
      </c>
      <c r="P8" s="125">
        <f t="shared" si="2"/>
        <v>0.94</v>
      </c>
      <c r="Q8" s="149"/>
      <c r="R8" s="149"/>
      <c r="S8" s="153"/>
      <c r="T8" s="149">
        <f t="shared" si="3"/>
        <v>28.947368421052602</v>
      </c>
      <c r="U8" s="153"/>
      <c r="V8" s="124">
        <f t="shared" si="4"/>
        <v>11.224489795918316</v>
      </c>
      <c r="W8" s="154"/>
    </row>
    <row r="9" spans="1:23" ht="45" x14ac:dyDescent="0.25">
      <c r="A9" s="292"/>
      <c r="B9" s="293"/>
      <c r="C9" s="120" t="s">
        <v>345</v>
      </c>
      <c r="D9" s="121" t="s">
        <v>30</v>
      </c>
      <c r="E9" s="121" t="s">
        <v>30</v>
      </c>
      <c r="F9" s="121" t="s">
        <v>30</v>
      </c>
      <c r="G9" s="122">
        <v>824</v>
      </c>
      <c r="H9" s="122" t="s">
        <v>56</v>
      </c>
      <c r="I9" s="122" t="s">
        <v>32</v>
      </c>
      <c r="J9" s="132" t="s">
        <v>157</v>
      </c>
      <c r="K9" s="123">
        <f>M9+O9+Q9</f>
        <v>1133</v>
      </c>
      <c r="L9" s="123">
        <f t="shared" si="0"/>
        <v>1100</v>
      </c>
      <c r="M9" s="124">
        <f>M10+M11</f>
        <v>66</v>
      </c>
      <c r="N9" s="125">
        <f t="shared" si="1"/>
        <v>0.06</v>
      </c>
      <c r="O9" s="124">
        <f>O10+O11</f>
        <v>1034</v>
      </c>
      <c r="P9" s="125">
        <f t="shared" si="2"/>
        <v>0.94</v>
      </c>
      <c r="Q9" s="124">
        <v>33</v>
      </c>
      <c r="R9" s="151">
        <f>Q9/K9</f>
        <v>2.9126213592233011E-2</v>
      </c>
      <c r="S9" s="152">
        <v>0.05</v>
      </c>
      <c r="T9" s="124">
        <f t="shared" si="3"/>
        <v>57.894736842105203</v>
      </c>
      <c r="U9" s="152">
        <v>0.02</v>
      </c>
      <c r="V9" s="124">
        <f t="shared" si="4"/>
        <v>22.448979591836633</v>
      </c>
      <c r="W9" s="154"/>
    </row>
    <row r="10" spans="1:23" ht="74.25" hidden="1" customHeight="1" x14ac:dyDescent="0.25">
      <c r="A10" s="292"/>
      <c r="B10" s="293"/>
      <c r="C10" s="51" t="s">
        <v>79</v>
      </c>
      <c r="D10" s="52" t="s">
        <v>60</v>
      </c>
      <c r="E10" s="127" t="s">
        <v>80</v>
      </c>
      <c r="F10" s="52" t="s">
        <v>73</v>
      </c>
      <c r="G10" s="128">
        <v>824</v>
      </c>
      <c r="H10" s="128" t="s">
        <v>56</v>
      </c>
      <c r="I10" s="128" t="s">
        <v>32</v>
      </c>
      <c r="J10" s="135" t="s">
        <v>157</v>
      </c>
      <c r="K10" s="55">
        <f>M10+O10</f>
        <v>550</v>
      </c>
      <c r="L10" s="123">
        <f t="shared" si="0"/>
        <v>550</v>
      </c>
      <c r="M10" s="129">
        <v>33</v>
      </c>
      <c r="N10" s="125">
        <f t="shared" si="1"/>
        <v>0.06</v>
      </c>
      <c r="O10" s="129">
        <v>517</v>
      </c>
      <c r="P10" s="125">
        <f t="shared" si="2"/>
        <v>0.94</v>
      </c>
      <c r="Q10" s="149"/>
      <c r="R10" s="149"/>
      <c r="S10" s="153"/>
      <c r="T10" s="149">
        <f t="shared" si="3"/>
        <v>28.947368421052602</v>
      </c>
      <c r="U10" s="153"/>
      <c r="V10" s="124">
        <f t="shared" si="4"/>
        <v>11.224489795918316</v>
      </c>
      <c r="W10" s="154"/>
    </row>
    <row r="11" spans="1:23" ht="108" hidden="1" customHeight="1" x14ac:dyDescent="0.25">
      <c r="A11" s="292"/>
      <c r="B11" s="293"/>
      <c r="C11" s="51" t="s">
        <v>81</v>
      </c>
      <c r="D11" s="52" t="s">
        <v>60</v>
      </c>
      <c r="E11" s="127" t="s">
        <v>82</v>
      </c>
      <c r="F11" s="52" t="s">
        <v>73</v>
      </c>
      <c r="G11" s="128">
        <v>824</v>
      </c>
      <c r="H11" s="128" t="s">
        <v>56</v>
      </c>
      <c r="I11" s="128" t="s">
        <v>32</v>
      </c>
      <c r="J11" s="135" t="s">
        <v>157</v>
      </c>
      <c r="K11" s="55">
        <f>M11+O11</f>
        <v>550</v>
      </c>
      <c r="L11" s="123">
        <f t="shared" si="0"/>
        <v>550</v>
      </c>
      <c r="M11" s="129">
        <v>33</v>
      </c>
      <c r="N11" s="125">
        <f t="shared" si="1"/>
        <v>0.06</v>
      </c>
      <c r="O11" s="129">
        <v>517</v>
      </c>
      <c r="P11" s="125">
        <f t="shared" si="2"/>
        <v>0.94</v>
      </c>
      <c r="Q11" s="149"/>
      <c r="R11" s="149"/>
      <c r="S11" s="153"/>
      <c r="T11" s="149">
        <f t="shared" si="3"/>
        <v>28.947368421052602</v>
      </c>
      <c r="U11" s="153"/>
      <c r="V11" s="124">
        <f t="shared" si="4"/>
        <v>11.224489795918316</v>
      </c>
      <c r="W11" s="154"/>
    </row>
    <row r="12" spans="1:23" ht="45" x14ac:dyDescent="0.25">
      <c r="A12" s="292"/>
      <c r="B12" s="293"/>
      <c r="C12" s="120" t="s">
        <v>346</v>
      </c>
      <c r="D12" s="121" t="s">
        <v>30</v>
      </c>
      <c r="E12" s="121" t="s">
        <v>30</v>
      </c>
      <c r="F12" s="121" t="s">
        <v>30</v>
      </c>
      <c r="G12" s="122">
        <v>824</v>
      </c>
      <c r="H12" s="122" t="s">
        <v>56</v>
      </c>
      <c r="I12" s="122" t="s">
        <v>32</v>
      </c>
      <c r="J12" s="132" t="s">
        <v>157</v>
      </c>
      <c r="K12" s="123">
        <f>M12+O12+Q12</f>
        <v>551</v>
      </c>
      <c r="L12" s="123">
        <f t="shared" si="0"/>
        <v>550</v>
      </c>
      <c r="M12" s="124">
        <f>M13</f>
        <v>33</v>
      </c>
      <c r="N12" s="125">
        <f t="shared" si="1"/>
        <v>0.06</v>
      </c>
      <c r="O12" s="124">
        <f>O13</f>
        <v>517</v>
      </c>
      <c r="P12" s="125">
        <f t="shared" si="2"/>
        <v>0.94</v>
      </c>
      <c r="Q12" s="124">
        <v>1</v>
      </c>
      <c r="R12" s="151">
        <f>Q12/K12</f>
        <v>1.8148820326678765E-3</v>
      </c>
      <c r="S12" s="152">
        <v>0.05</v>
      </c>
      <c r="T12" s="124">
        <f t="shared" si="3"/>
        <v>28.947368421052602</v>
      </c>
      <c r="U12" s="152">
        <v>0.02</v>
      </c>
      <c r="V12" s="124">
        <f t="shared" si="4"/>
        <v>11.224489795918316</v>
      </c>
      <c r="W12" s="154"/>
    </row>
    <row r="13" spans="1:23" ht="170.25" hidden="1" customHeight="1" x14ac:dyDescent="0.25">
      <c r="A13" s="292"/>
      <c r="B13" s="293"/>
      <c r="C13" s="51" t="s">
        <v>84</v>
      </c>
      <c r="D13" s="52" t="s">
        <v>60</v>
      </c>
      <c r="E13" s="127" t="s">
        <v>85</v>
      </c>
      <c r="F13" s="52" t="s">
        <v>86</v>
      </c>
      <c r="G13" s="128">
        <v>824</v>
      </c>
      <c r="H13" s="128" t="s">
        <v>56</v>
      </c>
      <c r="I13" s="128" t="s">
        <v>32</v>
      </c>
      <c r="J13" s="135" t="s">
        <v>157</v>
      </c>
      <c r="K13" s="55">
        <f>M13+O13</f>
        <v>550</v>
      </c>
      <c r="L13" s="123">
        <f t="shared" si="0"/>
        <v>550</v>
      </c>
      <c r="M13" s="129">
        <v>33</v>
      </c>
      <c r="N13" s="125">
        <f t="shared" si="1"/>
        <v>0.06</v>
      </c>
      <c r="O13" s="129">
        <v>517</v>
      </c>
      <c r="P13" s="125">
        <f t="shared" si="2"/>
        <v>0.94</v>
      </c>
      <c r="Q13" s="149"/>
      <c r="R13" s="149"/>
      <c r="S13" s="153"/>
      <c r="T13" s="149">
        <f t="shared" si="3"/>
        <v>28.947368421052602</v>
      </c>
      <c r="U13" s="153"/>
      <c r="V13" s="124">
        <f t="shared" si="4"/>
        <v>11.224489795918316</v>
      </c>
      <c r="W13" s="154"/>
    </row>
    <row r="14" spans="1:23" ht="30" x14ac:dyDescent="0.25">
      <c r="A14" s="292"/>
      <c r="B14" s="293"/>
      <c r="C14" s="120" t="s">
        <v>347</v>
      </c>
      <c r="D14" s="121" t="s">
        <v>30</v>
      </c>
      <c r="E14" s="121" t="s">
        <v>30</v>
      </c>
      <c r="F14" s="121" t="s">
        <v>30</v>
      </c>
      <c r="G14" s="122">
        <v>824</v>
      </c>
      <c r="H14" s="122" t="s">
        <v>56</v>
      </c>
      <c r="I14" s="122" t="s">
        <v>32</v>
      </c>
      <c r="J14" s="132" t="s">
        <v>157</v>
      </c>
      <c r="K14" s="123">
        <f>M14+O14+Q14</f>
        <v>560</v>
      </c>
      <c r="L14" s="123">
        <f t="shared" si="0"/>
        <v>550</v>
      </c>
      <c r="M14" s="124">
        <f>M15</f>
        <v>33</v>
      </c>
      <c r="N14" s="125">
        <f t="shared" si="1"/>
        <v>0.06</v>
      </c>
      <c r="O14" s="124">
        <f>O15</f>
        <v>517</v>
      </c>
      <c r="P14" s="125">
        <f t="shared" si="2"/>
        <v>0.94</v>
      </c>
      <c r="Q14" s="124">
        <v>10</v>
      </c>
      <c r="R14" s="151">
        <f>Q14/K14</f>
        <v>1.7857142857142856E-2</v>
      </c>
      <c r="S14" s="152">
        <v>0.05</v>
      </c>
      <c r="T14" s="124">
        <f t="shared" si="3"/>
        <v>28.947368421052602</v>
      </c>
      <c r="U14" s="152">
        <v>0.02</v>
      </c>
      <c r="V14" s="124">
        <f t="shared" si="4"/>
        <v>11.224489795918316</v>
      </c>
      <c r="W14" s="154"/>
    </row>
    <row r="15" spans="1:23" ht="73.5" hidden="1" customHeight="1" x14ac:dyDescent="0.25">
      <c r="A15" s="292"/>
      <c r="B15" s="293"/>
      <c r="C15" s="51" t="s">
        <v>88</v>
      </c>
      <c r="D15" s="52" t="s">
        <v>60</v>
      </c>
      <c r="E15" s="127" t="s">
        <v>89</v>
      </c>
      <c r="F15" s="52" t="s">
        <v>73</v>
      </c>
      <c r="G15" s="128">
        <v>824</v>
      </c>
      <c r="H15" s="128" t="s">
        <v>56</v>
      </c>
      <c r="I15" s="128" t="s">
        <v>32</v>
      </c>
      <c r="J15" s="135" t="s">
        <v>157</v>
      </c>
      <c r="K15" s="55">
        <f>M15+O15</f>
        <v>550</v>
      </c>
      <c r="L15" s="123">
        <f t="shared" si="0"/>
        <v>550</v>
      </c>
      <c r="M15" s="129">
        <v>33</v>
      </c>
      <c r="N15" s="125">
        <f t="shared" si="1"/>
        <v>0.06</v>
      </c>
      <c r="O15" s="129">
        <v>517</v>
      </c>
      <c r="P15" s="125">
        <f t="shared" si="2"/>
        <v>0.94</v>
      </c>
      <c r="Q15" s="149"/>
      <c r="R15" s="149"/>
      <c r="S15" s="153"/>
      <c r="T15" s="149">
        <f t="shared" si="3"/>
        <v>28.947368421052602</v>
      </c>
      <c r="U15" s="153"/>
      <c r="V15" s="124">
        <f t="shared" si="4"/>
        <v>11.224489795918316</v>
      </c>
      <c r="W15" s="154"/>
    </row>
    <row r="16" spans="1:23" ht="45" x14ac:dyDescent="0.25">
      <c r="A16" s="292"/>
      <c r="B16" s="293"/>
      <c r="C16" s="120" t="s">
        <v>348</v>
      </c>
      <c r="D16" s="121" t="s">
        <v>30</v>
      </c>
      <c r="E16" s="121" t="s">
        <v>30</v>
      </c>
      <c r="F16" s="121" t="s">
        <v>30</v>
      </c>
      <c r="G16" s="122">
        <v>824</v>
      </c>
      <c r="H16" s="122" t="s">
        <v>56</v>
      </c>
      <c r="I16" s="122" t="s">
        <v>32</v>
      </c>
      <c r="J16" s="132" t="s">
        <v>157</v>
      </c>
      <c r="K16" s="123">
        <f>M16+O16</f>
        <v>1250</v>
      </c>
      <c r="L16" s="123">
        <f t="shared" si="0"/>
        <v>1250</v>
      </c>
      <c r="M16" s="124">
        <f>SUM(M17:M19)</f>
        <v>75</v>
      </c>
      <c r="N16" s="125">
        <f t="shared" si="1"/>
        <v>0.06</v>
      </c>
      <c r="O16" s="124">
        <f>SUM(O17:O19)</f>
        <v>1175</v>
      </c>
      <c r="P16" s="125">
        <f t="shared" si="2"/>
        <v>0.94</v>
      </c>
      <c r="Q16" s="124"/>
      <c r="R16" s="125"/>
      <c r="S16" s="152">
        <v>0.05</v>
      </c>
      <c r="T16" s="124">
        <f t="shared" si="3"/>
        <v>65.789473684210634</v>
      </c>
      <c r="U16" s="152">
        <v>0.02</v>
      </c>
      <c r="V16" s="124">
        <f t="shared" si="4"/>
        <v>25.510204081632764</v>
      </c>
      <c r="W16" s="154"/>
    </row>
    <row r="17" spans="1:18" ht="77.25" hidden="1" customHeight="1" x14ac:dyDescent="0.25">
      <c r="A17" s="292"/>
      <c r="B17" s="293"/>
      <c r="C17" s="60" t="s">
        <v>90</v>
      </c>
      <c r="D17" s="52" t="s">
        <v>60</v>
      </c>
      <c r="E17" s="127" t="s">
        <v>91</v>
      </c>
      <c r="F17" s="52" t="s">
        <v>73</v>
      </c>
      <c r="G17" s="128">
        <v>824</v>
      </c>
      <c r="H17" s="128" t="s">
        <v>56</v>
      </c>
      <c r="I17" s="128" t="s">
        <v>32</v>
      </c>
      <c r="J17" s="135" t="s">
        <v>157</v>
      </c>
      <c r="K17" s="55">
        <f>M17+O17</f>
        <v>500</v>
      </c>
      <c r="L17" s="55"/>
      <c r="M17" s="129">
        <v>30</v>
      </c>
      <c r="N17" s="130">
        <f>M17/K17</f>
        <v>0.06</v>
      </c>
      <c r="O17" s="129">
        <v>470</v>
      </c>
      <c r="P17" s="70">
        <f>O17/K17</f>
        <v>0.94</v>
      </c>
      <c r="Q17" s="149"/>
      <c r="R17" s="149"/>
    </row>
    <row r="18" spans="1:18" ht="71.25" hidden="1" customHeight="1" x14ac:dyDescent="0.25">
      <c r="A18" s="292"/>
      <c r="B18" s="293"/>
      <c r="C18" s="51" t="s">
        <v>92</v>
      </c>
      <c r="D18" s="52" t="s">
        <v>60</v>
      </c>
      <c r="E18" s="127" t="s">
        <v>93</v>
      </c>
      <c r="F18" s="52" t="s">
        <v>73</v>
      </c>
      <c r="G18" s="128">
        <v>824</v>
      </c>
      <c r="H18" s="128" t="s">
        <v>56</v>
      </c>
      <c r="I18" s="128" t="s">
        <v>32</v>
      </c>
      <c r="J18" s="135" t="s">
        <v>157</v>
      </c>
      <c r="K18" s="55">
        <f>M18+O18</f>
        <v>500</v>
      </c>
      <c r="L18" s="55"/>
      <c r="M18" s="129">
        <v>30</v>
      </c>
      <c r="N18" s="130">
        <f>M18/K18</f>
        <v>0.06</v>
      </c>
      <c r="O18" s="129">
        <v>470</v>
      </c>
      <c r="P18" s="70">
        <f>O18/K18</f>
        <v>0.94</v>
      </c>
      <c r="Q18" s="149"/>
      <c r="R18" s="149"/>
    </row>
    <row r="19" spans="1:18" ht="74.25" hidden="1" customHeight="1" x14ac:dyDescent="0.25">
      <c r="A19" s="292"/>
      <c r="B19" s="293"/>
      <c r="C19" s="51" t="s">
        <v>94</v>
      </c>
      <c r="D19" s="52" t="s">
        <v>60</v>
      </c>
      <c r="E19" s="127" t="s">
        <v>95</v>
      </c>
      <c r="F19" s="52" t="s">
        <v>73</v>
      </c>
      <c r="G19" s="128">
        <v>824</v>
      </c>
      <c r="H19" s="128" t="s">
        <v>56</v>
      </c>
      <c r="I19" s="128" t="s">
        <v>32</v>
      </c>
      <c r="J19" s="135" t="s">
        <v>157</v>
      </c>
      <c r="K19" s="55">
        <f>M19+O19</f>
        <v>250</v>
      </c>
      <c r="L19" s="55"/>
      <c r="M19" s="129">
        <v>15</v>
      </c>
      <c r="N19" s="130">
        <f>M19/K19</f>
        <v>0.06</v>
      </c>
      <c r="O19" s="129">
        <v>235</v>
      </c>
      <c r="P19" s="70">
        <f>O19/K19</f>
        <v>0.94</v>
      </c>
      <c r="Q19" s="149"/>
      <c r="R19" s="149"/>
    </row>
  </sheetData>
  <mergeCells count="16">
    <mergeCell ref="A1:P1"/>
    <mergeCell ref="A3:A4"/>
    <mergeCell ref="B3:B4"/>
    <mergeCell ref="C3:C4"/>
    <mergeCell ref="D3:D4"/>
    <mergeCell ref="E3:E4"/>
    <mergeCell ref="M3:R3"/>
    <mergeCell ref="Q4:R4"/>
    <mergeCell ref="L3:L4"/>
    <mergeCell ref="M4:N4"/>
    <mergeCell ref="O4:P4"/>
    <mergeCell ref="A6:A19"/>
    <mergeCell ref="B6:B19"/>
    <mergeCell ref="F3:F4"/>
    <mergeCell ref="G3:J3"/>
    <mergeCell ref="K3:K4"/>
  </mergeCells>
  <pageMargins left="0.39370078740157483" right="0.39370078740157483" top="0.78740157480314965" bottom="0.39370078740157483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План реализации</vt:lpstr>
      <vt:lpstr>План реализации (2)</vt:lpstr>
      <vt:lpstr>'План реализации'!Заголовки_для_печати</vt:lpstr>
      <vt:lpstr>'План реализации (2)'!Заголовки_для_печати</vt:lpstr>
      <vt:lpstr>'План реализации'!Область_печати</vt:lpstr>
      <vt:lpstr>'План реализации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Наталья Александровна</dc:creator>
  <cp:lastModifiedBy>Ермакова</cp:lastModifiedBy>
  <cp:lastPrinted>2019-01-14T12:21:40Z</cp:lastPrinted>
  <dcterms:created xsi:type="dcterms:W3CDTF">2018-04-10T13:45:32Z</dcterms:created>
  <dcterms:modified xsi:type="dcterms:W3CDTF">2019-01-14T12:23:17Z</dcterms:modified>
</cp:coreProperties>
</file>